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comments3.xml" ContentType="application/vnd.openxmlformats-officedocument.spreadsheetml.comments+xml"/>
  <Override PartName="/xl/styles.xml" ContentType="application/vnd.openxmlformats-officedocument.spreadsheetml.styles+xml"/>
  <Override PartName="/xl/worksheets/_rels/sheet11.xml.rels" ContentType="application/vnd.openxmlformats-package.relationships+xml"/>
  <Override PartName="/xl/worksheets/_rels/sheet5.xml.rels" ContentType="application/vnd.openxmlformats-package.relationships+xml"/>
  <Override PartName="/xl/worksheets/_rels/sheet10.xml.rels" ContentType="application/vnd.openxmlformats-package.relationships+xml"/>
  <Override PartName="/xl/worksheets/_rels/sheet4.xml.rels" ContentType="application/vnd.openxmlformats-package.relationships+xml"/>
  <Override PartName="/xl/worksheets/_rels/sheet9.xml.rels" ContentType="application/vnd.openxmlformats-package.relationships+xml"/>
  <Override PartName="/xl/worksheets/_rels/sheet8.xml.rels" ContentType="application/vnd.openxmlformats-package.relationships+xml"/>
  <Override PartName="/xl/worksheets/_rels/sheet7.xml.rels" ContentType="application/vnd.openxmlformats-package.relationships+xml"/>
  <Override PartName="/xl/worksheets/_rels/sheet13.xml.rels" ContentType="application/vnd.openxmlformats-package.relationships+xml"/>
  <Override PartName="/xl/worksheets/_rels/sheet6.xml.rels" ContentType="application/vnd.openxmlformats-package.relationships+xml"/>
  <Override PartName="/xl/worksheets/_rels/sheet12.xml.rels" ContentType="application/vnd.openxmlformats-package.relationships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9.xml" ContentType="application/vnd.openxmlformats-officedocument.spreadsheetml.worksheet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8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1.xml" ContentType="application/vnd.openxmlformats-officedocument.spreadsheetml.worksheet+xml"/>
  <Override PartName="/xl/comments9.xml" ContentType="application/vnd.openxmlformats-officedocument.spreadsheetml.comment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drawings/vmlDrawing4.vml" ContentType="application/vnd.openxmlformats-officedocument.vmlDrawing"/>
  <Override PartName="/xl/drawings/vmlDrawing5.vml" ContentType="application/vnd.openxmlformats-officedocument.vmlDrawing"/>
  <Override PartName="/xl/comments13.xml" ContentType="application/vnd.openxmlformats-officedocument.spreadsheetml.comments+xml"/>
  <Override PartName="/xl/tables/table4.xml" ContentType="application/vnd.openxmlformats-officedocument.spreadsheetml.table+xml"/>
  <Override PartName="/xl/tables/table11.xml" ContentType="application/vnd.openxmlformats-officedocument.spreadsheetml.table+xml"/>
  <Override PartName="/xl/tables/table5.xml" ContentType="application/vnd.openxmlformats-officedocument.spreadsheetml.table+xml"/>
  <Override PartName="/xl/tables/table12.xml" ContentType="application/vnd.openxmlformats-officedocument.spreadsheetml.table+xml"/>
  <Override PartName="/xl/tables/table3.xml" ContentType="application/vnd.openxmlformats-officedocument.spreadsheetml.table+xml"/>
  <Override PartName="/xl/tables/table10.xml" ContentType="application/vnd.openxmlformats-officedocument.spreadsheetml.table+xml"/>
  <Override PartName="/xl/tables/table1.xml" ContentType="application/vnd.openxmlformats-officedocument.spreadsheetml.table+xml"/>
  <Override PartName="/xl/tables/table9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2.xml" ContentType="application/vnd.openxmlformats-officedocument.spreadsheetml.table+xml"/>
  <Override PartName="/xl/comments5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2"/>
  </bookViews>
  <sheets>
    <sheet name="KPI" sheetId="1" state="visible" r:id="rId3"/>
    <sheet name="Achievement" sheetId="2" state="visible" r:id="rId4"/>
    <sheet name="F1a" sheetId="3" state="visible" r:id="rId5"/>
    <sheet name="F1b" sheetId="4" state="visible" r:id="rId6"/>
    <sheet name="F1c" sheetId="5" state="visible" r:id="rId7"/>
    <sheet name="F2a" sheetId="6" state="visible" r:id="rId8"/>
    <sheet name="C1a" sheetId="7" state="visible" r:id="rId9"/>
    <sheet name="B1a" sheetId="8" state="visible" r:id="rId10"/>
    <sheet name="B1b" sheetId="9" state="visible" r:id="rId11"/>
    <sheet name="B2a" sheetId="10" state="visible" r:id="rId12"/>
    <sheet name="B3a" sheetId="11" state="visible" r:id="rId13"/>
    <sheet name="L2a" sheetId="12" state="visible" r:id="rId14"/>
    <sheet name="L2b" sheetId="13" state="visible" r:id="rId15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C12" authorId="0">
      <text>
        <r>
          <rPr>
            <sz val="10"/>
            <rFont val="Arial"/>
            <family val="2"/>
          </rPr>
          <t xml:space="preserve">ini dipasang IDR karena nilai nya tidak sangat besar dan bukan nilai keseluruhan</t>
        </r>
      </text>
    </comment>
    <comment ref="D14" authorId="0">
      <text>
        <r>
          <rPr>
            <sz val="10"/>
            <rFont val="Arial"/>
            <family val="2"/>
          </rPr>
          <t xml:space="preserve">Untuk tahun 2025 di hold dulu.</t>
        </r>
      </text>
    </comment>
  </commentList>
</comments>
</file>

<file path=xl/comments3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E6" authorId="0">
      <text>
        <r>
          <rPr>
            <sz val="10"/>
            <rFont val="Arial"/>
            <family val="2"/>
          </rPr>
          <t xml:space="preserve">bila target di atas 100%, maka tetap dihitung.
bila target dibawah 70%, maka di 0 kan.</t>
        </r>
      </text>
    </comment>
  </commentList>
</comments>
</file>

<file path=xl/comments5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E6" authorId="0">
      <text>
        <r>
          <rPr>
            <sz val="10"/>
            <rFont val="Arial"/>
            <family val="2"/>
          </rPr>
          <t xml:space="preserve">ini dengan rumus nilai tertinggi tidak terbatas, nilai terendah 80, dibawah target (treshold min) nilai 0</t>
        </r>
      </text>
    </comment>
  </commentList>
</comments>
</file>

<file path=xl/comments9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C7" authorId="0">
      <text>
        <r>
          <rPr>
            <sz val="10"/>
            <rFont val="Arial"/>
            <family val="2"/>
          </rPr>
          <t xml:space="preserve">Ini sertifikat eksisting
</t>
        </r>
      </text>
    </comment>
  </commentList>
</comments>
</file>

<file path=xl/comments13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6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sharedStrings.xml><?xml version="1.0" encoding="utf-8"?>
<sst xmlns="http://schemas.openxmlformats.org/spreadsheetml/2006/main" count="509" uniqueCount="209">
  <si>
    <t xml:space="preserve">KEY PERFORMANCE INDICATOR</t>
  </si>
  <si>
    <t xml:space="preserve">Jabatan : GM Central Kitchen</t>
  </si>
  <si>
    <t xml:space="preserve">Tanggal</t>
  </si>
  <si>
    <t xml:space="preserve">20 Februari 2025</t>
  </si>
  <si>
    <t xml:space="preserve">Departemen/Jabatan</t>
  </si>
  <si>
    <t xml:space="preserve">central kitchen / pt mss</t>
  </si>
  <si>
    <t xml:space="preserve">Nama/Jabatan</t>
  </si>
  <si>
    <t xml:space="preserve">Budi Siswanto</t>
  </si>
  <si>
    <t xml:space="preserve">Nama Atasan/Jabatan</t>
  </si>
  <si>
    <t xml:space="preserve">Yang Ingrid</t>
  </si>
  <si>
    <t xml:space="preserve">Tanggal Bergabung</t>
  </si>
  <si>
    <t xml:space="preserve">01 Februari 2016</t>
  </si>
  <si>
    <t xml:space="preserve">Periode Kinerja</t>
  </si>
  <si>
    <t xml:space="preserve">NO</t>
  </si>
  <si>
    <t xml:space="preserve">Perspektif &amp; Sasaran Strategis KPI</t>
  </si>
  <si>
    <t xml:space="preserve">Formula</t>
  </si>
  <si>
    <t xml:space="preserve">Periode</t>
  </si>
  <si>
    <t xml:space="preserve">Verifikasi</t>
  </si>
  <si>
    <t xml:space="preserve">Sumber Data</t>
  </si>
  <si>
    <t xml:space="preserve">Realisasi Tahun</t>
  </si>
  <si>
    <t xml:space="preserve">Target 2025</t>
  </si>
  <si>
    <t xml:space="preserve">Polarisasi</t>
  </si>
  <si>
    <t xml:space="preserve">UoM</t>
  </si>
  <si>
    <t xml:space="preserve">Realisasi
 (YTD)</t>
  </si>
  <si>
    <t xml:space="preserve">Target (YTD)</t>
  </si>
  <si>
    <t xml:space="preserve">Skor</t>
  </si>
  <si>
    <t xml:space="preserve">Bobot</t>
  </si>
  <si>
    <t xml:space="preserve">SKOR AKHIR (Skor x Bobot)</t>
  </si>
  <si>
    <t xml:space="preserve">#, %, IDR</t>
  </si>
  <si>
    <t xml:space="preserve">Sumber KPI</t>
  </si>
  <si>
    <t xml:space="preserve">Target 100%</t>
  </si>
  <si>
    <t xml:space="preserve">Treshold Min</t>
  </si>
  <si>
    <t xml:space="preserve">(%)</t>
  </si>
  <si>
    <t xml:space="preserve">FINANCIAL PERSPECTIVE</t>
  </si>
  <si>
    <t xml:space="preserve">Februari</t>
  </si>
  <si>
    <t xml:space="preserve">F1</t>
  </si>
  <si>
    <t xml:space="preserve">Meningkatkan Valuasi Bisnis</t>
  </si>
  <si>
    <t xml:space="preserve">Maret</t>
  </si>
  <si>
    <t xml:space="preserve">F1a</t>
  </si>
  <si>
    <t xml:space="preserve">IDR</t>
  </si>
  <si>
    <t xml:space="preserve">Omzet non outlet</t>
  </si>
  <si>
    <t xml:space="preserve">VAM</t>
  </si>
  <si>
    <t xml:space="preserve">Omzet</t>
  </si>
  <si>
    <t xml:space="preserve">Bulan</t>
  </si>
  <si>
    <t xml:space="preserve">Direktur (F&amp;A)</t>
  </si>
  <si>
    <t xml:space="preserve">Laporan FA</t>
  </si>
  <si>
    <t xml:space="preserve">Maksimal</t>
  </si>
  <si>
    <t xml:space="preserve">April</t>
  </si>
  <si>
    <t xml:space="preserve">F1b</t>
  </si>
  <si>
    <t xml:space="preserve">%</t>
  </si>
  <si>
    <t xml:space="preserve">Profit Margin</t>
  </si>
  <si>
    <t xml:space="preserve">Realisasi/ Target</t>
  </si>
  <si>
    <t xml:space="preserve">Persentase profit</t>
  </si>
  <si>
    <t xml:space="preserve">ROI atas Inovasi</t>
  </si>
  <si>
    <t xml:space="preserve">Persentase</t>
  </si>
  <si>
    <t xml:space="preserve">F1c</t>
  </si>
  <si>
    <t xml:space="preserve">COGS</t>
  </si>
  <si>
    <t xml:space="preserve">Job Desc</t>
  </si>
  <si>
    <t xml:space="preserve">Minimal</t>
  </si>
  <si>
    <t xml:space="preserve">F2</t>
  </si>
  <si>
    <t xml:space="preserve">Cost Control</t>
  </si>
  <si>
    <t xml:space="preserve">Mei</t>
  </si>
  <si>
    <t xml:space="preserve">F2a</t>
  </si>
  <si>
    <t xml:space="preserve">Penurunan Production Cost</t>
  </si>
  <si>
    <t xml:space="preserve">Production cost tahun 2025/ production cost 2024</t>
  </si>
  <si>
    <t xml:space="preserve">Tahunan</t>
  </si>
  <si>
    <t xml:space="preserve">Juli</t>
  </si>
  <si>
    <t xml:space="preserve">CUSTOMER PERSPECTIVE</t>
  </si>
  <si>
    <t xml:space="preserve">November</t>
  </si>
  <si>
    <t xml:space="preserve">C1</t>
  </si>
  <si>
    <t xml:space="preserve">Menciptakan Satisfied Customer Experience</t>
  </si>
  <si>
    <t xml:space="preserve">Desember</t>
  </si>
  <si>
    <t xml:space="preserve">C1a</t>
  </si>
  <si>
    <t xml:space="preserve">#</t>
  </si>
  <si>
    <t xml:space="preserve">Indeks Kepuasan Outlet &amp; Customer (CSI)</t>
  </si>
  <si>
    <t xml:space="preserve">Indeks Kepuasan</t>
  </si>
  <si>
    <t xml:space="preserve">Semester</t>
  </si>
  <si>
    <t xml:space="preserve">Direktur</t>
  </si>
  <si>
    <t xml:space="preserve">Survei</t>
  </si>
  <si>
    <t xml:space="preserve">Indeks</t>
  </si>
  <si>
    <t xml:space="preserve">C2</t>
  </si>
  <si>
    <t xml:space="preserve">Mengembangkan Kerjasama Bisnis</t>
  </si>
  <si>
    <t xml:space="preserve">INTERNAL BUSINESS PROCESS PERSPECTIVE</t>
  </si>
  <si>
    <t xml:space="preserve">B1</t>
  </si>
  <si>
    <t xml:space="preserve">Meningkatkan kualitas</t>
  </si>
  <si>
    <t xml:space="preserve">B1a</t>
  </si>
  <si>
    <t xml:space="preserve">Temuan Audit Internal Kritis</t>
  </si>
  <si>
    <t xml:space="preserve">HAM</t>
  </si>
  <si>
    <t xml:space="preserve">Jumlah Temuan Audit Internal Kritis </t>
  </si>
  <si>
    <t xml:space="preserve">Auditor</t>
  </si>
  <si>
    <t xml:space="preserve">Internal Audit</t>
  </si>
  <si>
    <t xml:space="preserve">Temuan</t>
  </si>
  <si>
    <t xml:space="preserve">B1b</t>
  </si>
  <si>
    <t xml:space="preserve">Temuan Audit Mutu &amp; Compliance</t>
  </si>
  <si>
    <t xml:space="preserve">Jumlah Temuan Audit Mutu &amp; Compliance</t>
  </si>
  <si>
    <t xml:space="preserve">Quality</t>
  </si>
  <si>
    <t xml:space="preserve">B1c</t>
  </si>
  <si>
    <t xml:space="preserve">Sertifikasi Mutu</t>
  </si>
  <si>
    <t xml:space="preserve">Total Sertifikat Mutu yang dimiliki</t>
  </si>
  <si>
    <t xml:space="preserve">QMS</t>
  </si>
  <si>
    <t xml:space="preserve">Sertifikat mutu</t>
  </si>
  <si>
    <t xml:space="preserve">jumlah kecelakaan kerja</t>
  </si>
  <si>
    <t xml:space="preserve">bulan</t>
  </si>
  <si>
    <t xml:space="preserve">Defect rate</t>
  </si>
  <si>
    <t xml:space="preserve">B2</t>
  </si>
  <si>
    <t xml:space="preserve">Inovasi</t>
  </si>
  <si>
    <t xml:space="preserve">B2a</t>
  </si>
  <si>
    <t xml:space="preserve">Inovasi Produk yang direlease</t>
  </si>
  <si>
    <t xml:space="preserve">Inovasi yang diterapkan di outlet</t>
  </si>
  <si>
    <t xml:space="preserve">B3</t>
  </si>
  <si>
    <t xml:space="preserve">System Development</t>
  </si>
  <si>
    <t xml:space="preserve">B3a</t>
  </si>
  <si>
    <t xml:space="preserve">Deviasi Stock</t>
  </si>
  <si>
    <t xml:space="preserve">Selisih stock/ total stock</t>
  </si>
  <si>
    <t xml:space="preserve">Audit</t>
  </si>
  <si>
    <t xml:space="preserve">Penyelesaian laboratorium QC</t>
  </si>
  <si>
    <t xml:space="preserve">LEARNING &amp; GROWTH PERSPECTIVE</t>
  </si>
  <si>
    <t xml:space="preserve">L1</t>
  </si>
  <si>
    <t xml:space="preserve">Talent Management</t>
  </si>
  <si>
    <t xml:space="preserve">L1a</t>
  </si>
  <si>
    <t xml:space="preserve">L2</t>
  </si>
  <si>
    <t xml:space="preserve">People Development</t>
  </si>
  <si>
    <t xml:space="preserve">L2a</t>
  </si>
  <si>
    <t xml:space="preserve">Rata-rata Jam Learning Karyawan</t>
  </si>
  <si>
    <t xml:space="preserve">Total jam learning semua karyawan dibagi jumlah karyawan</t>
  </si>
  <si>
    <t xml:space="preserve">GM Support</t>
  </si>
  <si>
    <t xml:space="preserve">GM Business Support</t>
  </si>
  <si>
    <t xml:space="preserve">3Jam / orang</t>
  </si>
  <si>
    <t xml:space="preserve">L2b</t>
  </si>
  <si>
    <t xml:space="preserve">Candidate readiness</t>
  </si>
  <si>
    <t xml:space="preserve">Candidate yang siap dipromosikan selesai masa training/ total karyawan dibawahnya</t>
  </si>
  <si>
    <t xml:space="preserve">4 orang</t>
  </si>
  <si>
    <t xml:space="preserve">1 orang</t>
  </si>
  <si>
    <t xml:space="preserve">Karyawan</t>
  </si>
  <si>
    <t xml:space="preserve">Total %</t>
  </si>
  <si>
    <t xml:space="preserve">Saya telah mengerti dan berkomitmen selama setahun untuk mencapai tujuan kinerja di atas.</t>
  </si>
  <si>
    <t xml:space="preserve">Tanda tangan &amp; Nama</t>
  </si>
  <si>
    <t xml:space="preserve">Diketahui,</t>
  </si>
  <si>
    <t xml:space="preserve">Disetujui,</t>
  </si>
  <si>
    <t xml:space="preserve">ingrid</t>
  </si>
  <si>
    <t xml:space="preserve">Ingrid</t>
  </si>
  <si>
    <t xml:space="preserve">GM Central Kitchen</t>
  </si>
  <si>
    <t xml:space="preserve">Jabatan: directure ck</t>
  </si>
  <si>
    <t xml:space="preserve">Direktur Central Kitchen</t>
  </si>
  <si>
    <t xml:space="preserve">Kode BSC</t>
  </si>
  <si>
    <t xml:space="preserve">Indikator</t>
  </si>
  <si>
    <t xml:space="preserve">Achieve/Not Achieve</t>
  </si>
  <si>
    <t xml:space="preserve">Keterangan</t>
  </si>
  <si>
    <t xml:space="preserve">Omzet Non Outlet</t>
  </si>
  <si>
    <t xml:space="preserve">Not Achieve</t>
  </si>
  <si>
    <t xml:space="preserve">Bulan  September</t>
  </si>
  <si>
    <t xml:space="preserve">Achieve</t>
  </si>
  <si>
    <t xml:space="preserve">Bulan September</t>
  </si>
  <si>
    <t xml:space="preserve">Indeks Kepuasaan Pelanggan</t>
  </si>
  <si>
    <t xml:space="preserve">Belum diisi/Belum ada data</t>
  </si>
  <si>
    <t xml:space="preserve">Inovasi Produk yg di-Release</t>
  </si>
  <si>
    <t xml:space="preserve">Bulan september</t>
  </si>
  <si>
    <t xml:space="preserve">Jam Learning Karyawan</t>
  </si>
  <si>
    <t xml:space="preserve">(SUM of All Jam Learning/Jumlah Karyawan CK)</t>
  </si>
  <si>
    <t xml:space="preserve">Nama KPI</t>
  </si>
  <si>
    <t xml:space="preserve">Omzet non Outlet</t>
  </si>
  <si>
    <t xml:space="preserve">Non Kipas</t>
  </si>
  <si>
    <t xml:space="preserve">Bulanan</t>
  </si>
  <si>
    <t xml:space="preserve">dalam juta</t>
  </si>
  <si>
    <t xml:space="preserve">Realisasi</t>
  </si>
  <si>
    <t xml:space="preserve">Target (100%)</t>
  </si>
  <si>
    <t xml:space="preserve">Status</t>
  </si>
  <si>
    <t xml:space="preserve">Januari</t>
  </si>
  <si>
    <t xml:space="preserve">Juni</t>
  </si>
  <si>
    <t xml:space="preserve">Agustus</t>
  </si>
  <si>
    <t xml:space="preserve">September</t>
  </si>
  <si>
    <t xml:space="preserve">Oktober</t>
  </si>
  <si>
    <t xml:space="preserve">Total</t>
  </si>
  <si>
    <t xml:space="preserve">Profit Margin All Factory</t>
  </si>
  <si>
    <t xml:space="preserve">COGS all Factory</t>
  </si>
  <si>
    <t xml:space="preserve">Masih didiskusikan sama FA</t>
  </si>
  <si>
    <t xml:space="preserve">Achievement</t>
  </si>
  <si>
    <t xml:space="preserve">26.495.796</t>
  </si>
  <si>
    <t xml:space="preserve">Indeks Kepuasan Outlet &amp; Customer</t>
  </si>
  <si>
    <t xml:space="preserve">Skala 1-5</t>
  </si>
  <si>
    <t xml:space="preserve">Quarter (3bln)</t>
  </si>
  <si>
    <t xml:space="preserve">Note: Ridho: Q3 akan dirilis mulai Agustus. Kemudian ada business improvement untuk CK berupa Form Evaluasi yang akan didisukiskan bersama Pak Budi</t>
  </si>
  <si>
    <t xml:space="preserve">Total responden outlet</t>
  </si>
  <si>
    <t xml:space="preserve">Rata-rata penilaian responden outlet</t>
  </si>
  <si>
    <t xml:space="preserve">Total responden non outlet</t>
  </si>
  <si>
    <t xml:space="preserve">Rata-rata penilaian responden nonoutlet</t>
  </si>
  <si>
    <t xml:space="preserve">Q1</t>
  </si>
  <si>
    <t xml:space="preserve">Q2</t>
  </si>
  <si>
    <t xml:space="preserve">Q3</t>
  </si>
  <si>
    <t xml:space="preserve">Q4</t>
  </si>
  <si>
    <t xml:space="preserve">Temuan Audit Mutu &amp; Finance</t>
  </si>
  <si>
    <t xml:space="preserve">Temuan Mayor</t>
  </si>
  <si>
    <t xml:space="preserve">Serifikasi BPOM</t>
  </si>
  <si>
    <t xml:space="preserve">halal lumbung rawit</t>
  </si>
  <si>
    <t xml:space="preserve">Inovasi Produk yang Di Release</t>
  </si>
  <si>
    <t xml:space="preserve">Untuk kategori: Menu baru, Perbaikan menu (makanan atau minuman), perbaikan proses produksi. </t>
  </si>
  <si>
    <t xml:space="preserve">Menu baru tidak harus dipantenkan, misalnya menu seasonal (e.g: McD Beef Prosperity)</t>
  </si>
  <si>
    <t xml:space="preserve">Deviasi Stok</t>
  </si>
  <si>
    <t xml:space="preserve">Selisih barang datang </t>
  </si>
  <si>
    <t xml:space="preserve">Temuan seringkali di: Barang datang, preparation</t>
  </si>
  <si>
    <t xml:space="preserve">Gudang seharusnya 0%; Produksi bisa selisih atau bisa tambah karena ada penyusutan atau penambahan air; Preparation juga bisa kurang, contoh proses pembuangan lemak.</t>
  </si>
  <si>
    <t xml:space="preserve">(Berbagai metode case study, training, LMS, OJT, dll)</t>
  </si>
  <si>
    <t xml:space="preserve">Dibawah target</t>
  </si>
  <si>
    <t xml:space="preserve">Candidate Readiness</t>
  </si>
  <si>
    <t xml:space="preserve">total karyawan ready/ total karyawan</t>
  </si>
  <si>
    <t xml:space="preserve">pembulatan ke atas</t>
  </si>
  <si>
    <t xml:space="preserve">pembulatan ke bawah</t>
  </si>
  <si>
    <t xml:space="preserve">3</t>
  </si>
  <si>
    <t xml:space="preserve">1</t>
  </si>
</sst>
</file>

<file path=xl/styles.xml><?xml version="1.0" encoding="utf-8"?>
<styleSheet xmlns="http://schemas.openxmlformats.org/spreadsheetml/2006/main">
  <numFmts count="11">
    <numFmt numFmtId="164" formatCode="General"/>
    <numFmt numFmtId="165" formatCode="#,##0.00"/>
    <numFmt numFmtId="166" formatCode="#,##0"/>
    <numFmt numFmtId="167" formatCode="#,##0;\(#,##0\)"/>
    <numFmt numFmtId="168" formatCode="0%"/>
    <numFmt numFmtId="169" formatCode="0"/>
    <numFmt numFmtId="170" formatCode="0.00%"/>
    <numFmt numFmtId="171" formatCode="General"/>
    <numFmt numFmtId="172" formatCode="0.00"/>
    <numFmt numFmtId="173" formatCode="@"/>
    <numFmt numFmtId="174" formatCode="#,##0.0"/>
  </numFmts>
  <fonts count="39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23"/>
      <color theme="1"/>
      <name val="Calibri"/>
      <family val="0"/>
      <charset val="1"/>
    </font>
    <font>
      <b val="true"/>
      <sz val="16"/>
      <color theme="1"/>
      <name val="Calibri"/>
      <family val="0"/>
      <charset val="1"/>
    </font>
    <font>
      <sz val="11"/>
      <color theme="1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1"/>
      <color rgb="FFFFFFFF"/>
      <name val="Arial"/>
      <family val="0"/>
      <charset val="1"/>
    </font>
    <font>
      <b val="true"/>
      <i val="true"/>
      <sz val="11"/>
      <color rgb="FFFF9900"/>
      <name val="Calibri"/>
      <family val="0"/>
      <charset val="1"/>
    </font>
    <font>
      <b val="true"/>
      <i val="true"/>
      <sz val="11"/>
      <color rgb="FFFFFFFF"/>
      <name val="Calibri"/>
      <family val="0"/>
      <charset val="1"/>
    </font>
    <font>
      <b val="true"/>
      <sz val="12"/>
      <color theme="1"/>
      <name val="Calibri"/>
      <family val="0"/>
      <charset val="1"/>
    </font>
    <font>
      <sz val="12"/>
      <color rgb="FF9900FF"/>
      <name val="Calibri"/>
      <family val="0"/>
      <charset val="1"/>
    </font>
    <font>
      <sz val="12"/>
      <color theme="1"/>
      <name val="Calibri"/>
      <family val="0"/>
      <charset val="1"/>
    </font>
    <font>
      <sz val="11"/>
      <color rgb="FF0000FF"/>
      <name val="Calibri"/>
      <family val="0"/>
      <charset val="1"/>
    </font>
    <font>
      <sz val="11"/>
      <color rgb="FFFF9900"/>
      <name val="Calibri"/>
      <family val="0"/>
      <charset val="1"/>
    </font>
    <font>
      <sz val="11"/>
      <color theme="1"/>
      <name val="Arial"/>
      <family val="0"/>
      <charset val="1"/>
    </font>
    <font>
      <sz val="12"/>
      <color rgb="FF000000"/>
      <name val="Calibri"/>
      <family val="0"/>
      <charset val="1"/>
    </font>
    <font>
      <sz val="11"/>
      <color theme="1"/>
      <name val="Calibri"/>
      <family val="2"/>
      <charset val="1"/>
    </font>
    <font>
      <b val="true"/>
      <i val="true"/>
      <sz val="11"/>
      <color theme="1"/>
      <name val="Calibri"/>
      <family val="0"/>
      <charset val="1"/>
    </font>
    <font>
      <b val="true"/>
      <sz val="11"/>
      <color theme="1"/>
      <name val="Arial"/>
      <family val="0"/>
      <charset val="1"/>
    </font>
    <font>
      <u val="single"/>
      <sz val="11"/>
      <color theme="1"/>
      <name val="Calibri"/>
      <family val="0"/>
      <charset val="1"/>
    </font>
    <font>
      <sz val="10"/>
      <name val="Arial"/>
      <family val="2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4"/>
      <color theme="1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sz val="11"/>
      <color rgb="FF1F1F1F"/>
      <name val="&quot;Google Sans Mono&quot;"/>
      <family val="0"/>
      <charset val="1"/>
    </font>
    <font>
      <b val="true"/>
      <sz val="10"/>
      <color theme="1"/>
      <name val="Arial"/>
      <family val="0"/>
      <charset val="1"/>
    </font>
    <font>
      <sz val="11"/>
      <color rgb="FFFF0000"/>
      <name val="Arial"/>
      <family val="0"/>
      <charset val="1"/>
    </font>
    <font>
      <sz val="11"/>
      <color rgb="FF000000"/>
      <name val="Arial"/>
      <family val="0"/>
      <charset val="1"/>
    </font>
    <font>
      <sz val="11"/>
      <color rgb="FF434343"/>
      <name val="Roboto"/>
      <family val="0"/>
      <charset val="1"/>
    </font>
    <font>
      <sz val="11"/>
      <color rgb="FFFFCFC9"/>
      <name val="Google Sans Mono"/>
      <family val="0"/>
      <charset val="1"/>
    </font>
    <font>
      <b val="true"/>
      <sz val="11"/>
      <color rgb="FFFF9900"/>
      <name val="Arial"/>
      <family val="0"/>
      <charset val="1"/>
    </font>
    <font>
      <b val="true"/>
      <sz val="11"/>
      <color rgb="FF00FFFF"/>
      <name val="Arial"/>
      <family val="0"/>
      <charset val="1"/>
    </font>
    <font>
      <b val="true"/>
      <sz val="11"/>
      <color rgb="FF1F1F1F"/>
      <name val="&quot;Google Sans Mono&quot;"/>
      <family val="0"/>
      <charset val="1"/>
    </font>
    <font>
      <sz val="11"/>
      <color rgb="FF1F1F1F"/>
      <name val="Google Sans Mono"/>
      <family val="0"/>
      <charset val="1"/>
    </font>
    <font>
      <b val="true"/>
      <sz val="11"/>
      <color rgb="FFFFFFFF"/>
      <name val="Roboto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DDEBF7"/>
        <bgColor rgb="FFCCFFFF"/>
      </patternFill>
    </fill>
    <fill>
      <patternFill patternType="solid">
        <fgColor rgb="FF1F4E78"/>
        <bgColor rgb="FF284E3F"/>
      </patternFill>
    </fill>
    <fill>
      <patternFill patternType="solid">
        <fgColor rgb="FFFFFFFF"/>
        <bgColor rgb="FFF8F9FA"/>
      </patternFill>
    </fill>
    <fill>
      <patternFill patternType="solid">
        <fgColor rgb="FF2F75B5"/>
        <bgColor rgb="FF0066CC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356854"/>
        <bgColor rgb="FF38761D"/>
      </patternFill>
    </fill>
    <fill>
      <patternFill patternType="solid">
        <fgColor rgb="FFF8F9FA"/>
        <bgColor rgb="FFFFFFFF"/>
      </patternFill>
    </fill>
  </fills>
  <borders count="3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double">
        <color rgb="FF5B9BD5"/>
      </left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double">
        <color rgb="FF5B9BD5"/>
      </right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uble">
        <color rgb="FF5B9BD5"/>
      </left>
      <right/>
      <top/>
      <bottom style="double">
        <color rgb="FF5B9BD5"/>
      </bottom>
      <diagonal/>
    </border>
    <border diagonalUp="false" diagonalDown="false">
      <left/>
      <right/>
      <top/>
      <bottom style="double">
        <color rgb="FF5B9BD5"/>
      </bottom>
      <diagonal/>
    </border>
    <border diagonalUp="false" diagonalDown="false">
      <left/>
      <right style="double">
        <color rgb="FF5B9BD5"/>
      </right>
      <top/>
      <bottom style="double">
        <color rgb="FF5B9BD5"/>
      </bottom>
      <diagonal/>
    </border>
    <border diagonalUp="false" diagonalDown="false"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/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/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/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9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2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3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3" borderId="1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3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3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3" borderId="4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3" borderId="4" xfId="2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8" fillId="3" borderId="1" xfId="2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9" fillId="3" borderId="5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6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5" borderId="7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5" borderId="8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5" borderId="8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5" borderId="5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5" borderId="5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9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7" fillId="0" borderId="0" xfId="2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2" borderId="1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5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0" borderId="5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0" borderId="5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7" fillId="0" borderId="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7" fillId="0" borderId="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0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7" fillId="0" borderId="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7" fillId="0" borderId="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4" borderId="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7" fillId="0" borderId="5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4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2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7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5" borderId="13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5" borderId="8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5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5" borderId="3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2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5" fillId="0" borderId="0" xfId="2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70" fontId="16" fillId="0" borderId="0" xfId="2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3" fillId="0" borderId="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5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0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0" borderId="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7" fillId="0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3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5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4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12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8" fillId="0" borderId="12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0" borderId="12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12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7" fillId="0" borderId="1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2" borderId="1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1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0" borderId="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7" fillId="0" borderId="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13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0" borderId="7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8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8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8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2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7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5" borderId="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2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2" borderId="1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2" borderId="14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6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1" fontId="19" fillId="0" borderId="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9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0" borderId="10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7" fillId="0" borderId="10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7" fillId="0" borderId="1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6" borderId="10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0" fillId="6" borderId="8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1" fillId="6" borderId="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6" borderId="1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15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6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7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2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7" borderId="1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5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1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1" fillId="0" borderId="1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9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7" fillId="0" borderId="2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7" fillId="0" borderId="2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8" fillId="0" borderId="2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8" fillId="0" borderId="23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0" borderId="24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7" fillId="0" borderId="2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8" fillId="0" borderId="2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8" fillId="0" borderId="26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1" fillId="0" borderId="27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17" fillId="0" borderId="28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9" fontId="28" fillId="0" borderId="28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8" fillId="0" borderId="29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9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0" borderId="3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7" fillId="0" borderId="3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8" fillId="0" borderId="3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8" fillId="0" borderId="3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1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2" fontId="17" fillId="0" borderId="2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7" fillId="0" borderId="2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7" fillId="0" borderId="28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21" fillId="0" borderId="19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31" fillId="4" borderId="22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32" fillId="4" borderId="22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33" fillId="4" borderId="23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7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1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34" fillId="0" borderId="1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35" fillId="0" borderId="1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1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0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0" xfId="2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0" borderId="0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30" fillId="0" borderId="2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30" fillId="0" borderId="2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0" borderId="2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7" fillId="0" borderId="2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8" fillId="0" borderId="2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0" borderId="2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7" fillId="0" borderId="2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8" fillId="0" borderId="2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6" fillId="0" borderId="26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0" borderId="3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7" fillId="0" borderId="3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28" fillId="0" borderId="3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7" fillId="0" borderId="31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37" fillId="4" borderId="22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37" fillId="4" borderId="23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7" fillId="0" borderId="33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17" fillId="0" borderId="34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37" fillId="4" borderId="35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37" fillId="4" borderId="36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7" fillId="0" borderId="22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7" fillId="0" borderId="25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2" fontId="17" fillId="0" borderId="34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7" fillId="0" borderId="34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0" fontId="1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7" fillId="0" borderId="34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8" fillId="8" borderId="18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8" borderId="19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8" fillId="8" borderId="20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4" borderId="2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32" fillId="4" borderId="22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1" fillId="9" borderId="24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32" fillId="9" borderId="25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1" fillId="9" borderId="33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32" fillId="9" borderId="34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32" fillId="4" borderId="35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32" fillId="4" borderId="35" xfId="2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7" fillId="0" borderId="0" xfId="2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Baku" xfId="20"/>
  </cellStyles>
  <dxfs count="11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1F1F1F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434343"/>
          <bgColor rgb="FF000000"/>
        </patternFill>
      </fill>
    </dxf>
    <dxf>
      <fill>
        <patternFill patternType="solid">
          <fgColor rgb="FFFFCFC9"/>
          <bgColor rgb="FF000000"/>
        </patternFill>
      </fill>
    </dxf>
    <dxf>
      <fill>
        <patternFill patternType="solid">
          <fgColor rgb="FFFF0000"/>
          <bgColor rgb="FF000000"/>
        </patternFill>
      </fill>
    </dxf>
    <dxf>
      <fill>
        <patternFill patternType="solid">
          <fgColor rgb="FFFF9900"/>
          <bgColor rgb="FF000000"/>
        </patternFill>
      </fill>
    </dxf>
    <dxf>
      <fill>
        <patternFill patternType="solid">
          <fgColor rgb="FF00FFFF"/>
          <bgColor rgb="FF000000"/>
        </patternFill>
      </fill>
    </dxf>
    <dxf>
      <fill>
        <patternFill patternType="solid">
          <fgColor rgb="FF356854"/>
          <bgColor rgb="FF000000"/>
        </patternFill>
      </fill>
    </dxf>
    <dxf>
      <fill>
        <patternFill patternType="solid">
          <fgColor rgb="FFF8F9FA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808000"/>
      <rgbColor rgb="FF9900FF"/>
      <rgbColor rgb="FF008080"/>
      <rgbColor rgb="FFB6D7A8"/>
      <rgbColor rgb="FF808080"/>
      <rgbColor rgb="FF5B9BD5"/>
      <rgbColor rgb="FF993366"/>
      <rgbColor rgb="FFF8F9FA"/>
      <rgbColor rgb="FFDD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FC9"/>
      <rgbColor rgb="FF2F75B5"/>
      <rgbColor rgb="FF33CCCC"/>
      <rgbColor rgb="FF99CC00"/>
      <rgbColor rgb="FFFFC000"/>
      <rgbColor rgb="FFFF9900"/>
      <rgbColor rgb="FFFF6600"/>
      <rgbColor rgb="FF356854"/>
      <rgbColor rgb="FF969696"/>
      <rgbColor rgb="FF284E3F"/>
      <rgbColor rgb="FF339966"/>
      <rgbColor rgb="FF003300"/>
      <rgbColor rgb="FF1F1F1F"/>
      <rgbColor rgb="FF993300"/>
      <rgbColor rgb="FF993366"/>
      <rgbColor rgb="FF1F4E78"/>
      <rgbColor rgb="FF43434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_C1a" displayName="_C1a" ref="A6:K10" headerRowCount="1" totalsRowCount="0" totalsRowShown="0">
  <tableColumns count="11">
    <tableColumn id="1" name="Periode"/>
    <tableColumn id="2" name="Total responden outlet"/>
    <tableColumn id="3" name="Rata-rata penilaian responden outlet"/>
    <tableColumn id="4" name="Total responden non outlet"/>
    <tableColumn id="5" name="Rata-rata penilaian responden nonoutlet"/>
    <tableColumn id="6" name="Realisasi"/>
    <tableColumn id="7" name="Target (100%)"/>
    <tableColumn id="8" name="Treshold Min"/>
    <tableColumn id="9" name="Skor"/>
    <tableColumn id="10" name="Status"/>
    <tableColumn id="11" name="Keterangan"/>
  </tableColumns>
</table>
</file>

<file path=xl/tables/table2.xml><?xml version="1.0" encoding="utf-8"?>
<table xmlns="http://schemas.openxmlformats.org/spreadsheetml/2006/main" id="2" name="Table1_11" displayName="Table1_11" ref="A6:F11" headerRowCount="1" totalsRowCount="1" totalsRowShown="1">
  <tableColumns count="6">
    <tableColumn id="1" name="Periode"/>
    <tableColumn id="2" name="Realisasi" totalsRowFunction="custom"/>
    <tableColumn id="3" name="Target (100%)"/>
    <tableColumn id="4" name="Treshold Min"/>
    <tableColumn id="5" name="Skor" totalsRowFunction="custom"/>
    <tableColumn id="6" name="Status"/>
  </tableColumns>
</table>
</file>

<file path=xl/tables/table3.xml><?xml version="1.0" encoding="utf-8"?>
<table xmlns="http://schemas.openxmlformats.org/spreadsheetml/2006/main" id="3" name="Table1_5" displayName="Table1_5" ref="A6:G18" headerRowCount="1" totalsRowCount="0" totalsRowShown="0">
  <tableColumns count="7">
    <tableColumn id="1" name="Periode"/>
    <tableColumn id="2" name="Achievement"/>
    <tableColumn id="3" name="Realisasi"/>
    <tableColumn id="4" name="Target (100%)"/>
    <tableColumn id="5" name="Treshold Min"/>
    <tableColumn id="6" name="Skor"/>
    <tableColumn id="7" name="Status"/>
  </tableColumns>
</table>
</file>

<file path=xl/tables/table4.xml><?xml version="1.0" encoding="utf-8"?>
<table xmlns="http://schemas.openxmlformats.org/spreadsheetml/2006/main" id="4" name="Table3_3" displayName="Table3_3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5.xml><?xml version="1.0" encoding="utf-8"?>
<table xmlns="http://schemas.openxmlformats.org/spreadsheetml/2006/main" id="5" name="Table3_4" displayName="Table3_4" ref="A6:F19" headerRowCount="1" totalsRowCount="1" totalsRowShown="1">
  <tableColumns count="6">
    <tableColumn id="1" name="Periode"/>
    <tableColumn id="2" name="Realisasi" totalsRowFunction="sum"/>
    <tableColumn id="3" name="Target (100%)" totalsRowFunction="sum"/>
    <tableColumn id="4" name="Treshold Min" totalsRowFunction="sum"/>
    <tableColumn id="5" name="Skor" totalsRowFunction="custom"/>
    <tableColumn id="6" name="Status"/>
  </tableColumns>
</table>
</file>

<file path=xl/tables/table6.xml><?xml version="1.0" encoding="utf-8"?>
<table xmlns="http://schemas.openxmlformats.org/spreadsheetml/2006/main" id="6" name="Table3_6" displayName="Table3_6" ref="A6:F11" headerRowCount="1" totalsRowCount="1" totalsRowShown="1">
  <tableColumns count="6">
    <tableColumn id="1" name="Periode"/>
    <tableColumn id="2" name="Realisasi" totalsRowFunction="custom"/>
    <tableColumn id="3" name="Target (100%)" totalsRowFunction="custom"/>
    <tableColumn id="4" name="Treshold Min" totalsRowFunction="custom"/>
    <tableColumn id="5" name="Skor" totalsRowFunction="custom"/>
    <tableColumn id="6" name="Status"/>
  </tableColumns>
</table>
</file>

<file path=xl/tables/table7.xml><?xml version="1.0" encoding="utf-8"?>
<table xmlns="http://schemas.openxmlformats.org/spreadsheetml/2006/main" id="7" name="Table3_7" displayName="Table3_7" ref="A6:F11" headerRowCount="1" totalsRowCount="1" totalsRowShown="1">
  <tableColumns count="6">
    <tableColumn id="1" name="Periode"/>
    <tableColumn id="2" name="Realisasi" totalsRowFunction="custom"/>
    <tableColumn id="3" name="Target (100%)" totalsRowFunction="sum"/>
    <tableColumn id="4" name="Treshold Min" totalsRowFunction="sum"/>
    <tableColumn id="5" name="Skor" totalsRowFunction="custom"/>
    <tableColumn id="6" name="Status"/>
  </tableColumns>
</table>
</file>

<file path=xl/tables/table8.xml><?xml version="1.0" encoding="utf-8"?>
<table xmlns="http://schemas.openxmlformats.org/spreadsheetml/2006/main" id="8" name="Table3_8" displayName="Table3_8" ref="A6:F19" headerRowCount="1" totalsRowCount="1" totalsRowShown="1">
  <tableColumns count="6">
    <tableColumn id="1" name="Periode"/>
    <tableColumn id="2" name="Realisasi" totalsRowFunction="custom"/>
    <tableColumn id="3" name="Target (100%)" totalsRowFunction="custom"/>
    <tableColumn id="4" name="Treshold Min" totalsRowFunction="custom"/>
    <tableColumn id="5" name="Skor" totalsRowFunction="custom"/>
    <tableColumn id="6" name="Status"/>
  </tableColumns>
</table>
</file>

<file path=xl/tables/table9.xml><?xml version="1.0" encoding="utf-8"?>
<table xmlns="http://schemas.openxmlformats.org/spreadsheetml/2006/main" id="9" name="Table4" displayName="Table4" ref="A6:F12" headerRowCount="1" totalsRowCount="1" totalsRowShown="1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0.xml><?xml version="1.0" encoding="utf-8"?>
<table xmlns="http://schemas.openxmlformats.org/spreadsheetml/2006/main" id="10" name="Table4_2" displayName="Table4_2" ref="A6:F19" headerRowCount="1" totalsRowCount="1" totalsRowShown="1">
  <tableColumns count="6">
    <tableColumn id="1" name="Periode"/>
    <tableColumn id="2" name="Realisasi" totalsRowFunction="custom"/>
    <tableColumn id="3" name="Target (100%)" totalsRowFunction="average"/>
    <tableColumn id="4" name="Treshold Min" totalsRowFunction="average"/>
    <tableColumn id="5" name="Skor" totalsRowFunction="custom"/>
    <tableColumn id="6" name="Status"/>
  </tableColumns>
</table>
</file>

<file path=xl/tables/table11.xml><?xml version="1.0" encoding="utf-8"?>
<table xmlns="http://schemas.openxmlformats.org/spreadsheetml/2006/main" id="11" name="Table4_4" displayName="Table4_4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2.xml><?xml version="1.0" encoding="utf-8"?>
<table xmlns="http://schemas.openxmlformats.org/spreadsheetml/2006/main" id="12" name="Table_1" displayName="Table_1" ref="A21:A32" headerRowCount="0" totalsRowCount="0" totalsRowShown="0">
  <tableColumns count="1">
    <tableColumn id="1" name="Column1"/>
  </tableColumns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2.vml"/><Relationship Id="rId3" Type="http://schemas.openxmlformats.org/officeDocument/2006/relationships/table" Target="../tables/table4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table" Target="../tables/table5.xml"/><Relationship Id="rId2" Type="http://schemas.openxmlformats.org/officeDocument/2006/relationships/table" Target="../tables/table12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3.vml"/><Relationship Id="rId3" Type="http://schemas.openxmlformats.org/officeDocument/2006/relationships/table" Target="../tables/table11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table" Target="../tables/table3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table" Target="../tables/table9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comments" Target="../comments9.xml"/><Relationship Id="rId2" Type="http://schemas.openxmlformats.org/officeDocument/2006/relationships/vmlDrawing" Target="../drawings/vmlDrawing4.vml"/><Relationship Id="rId3" Type="http://schemas.openxmlformats.org/officeDocument/2006/relationships/table" Target="../tables/table6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table" Target="../tables/table7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table" Target="../tables/table10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table" Target="../tables/table8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comments" Target="../comments13.xml"/><Relationship Id="rId2" Type="http://schemas.openxmlformats.org/officeDocument/2006/relationships/vmlDrawing" Target="../drawings/vmlDrawing5.vml"/><Relationship Id="rId3" Type="http://schemas.openxmlformats.org/officeDocument/2006/relationships/table" Target="../tables/table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9900"/>
    <pageSetUpPr fitToPage="false"/>
  </sheetPr>
  <dimension ref="A1:AE53"/>
  <sheetViews>
    <sheetView showFormulas="false" showGridLines="true" showRowColHeaders="true" showZeros="true" rightToLeft="false" tabSelected="false" showOutlineSymbols="true" defaultGridColor="true" view="normal" topLeftCell="B1" colorId="64" zoomScale="200" zoomScaleNormal="200" zoomScalePageLayoutView="100" workbookViewId="0">
      <selection pane="topLeft" activeCell="B1" activeCellId="0" sqref="B1"/>
    </sheetView>
  </sheetViews>
  <sheetFormatPr defaultColWidth="12.71484375" defaultRowHeight="12.75" zeroHeight="false" outlineLevelRow="0" outlineLevelCol="0"/>
  <cols>
    <col collapsed="false" customWidth="true" hidden="false" outlineLevel="0" max="2" min="1" style="1" width="6.39"/>
    <col collapsed="false" customWidth="true" hidden="false" outlineLevel="0" max="3" min="3" style="1" width="12.11"/>
    <col collapsed="false" customWidth="true" hidden="false" outlineLevel="0" max="4" min="4" style="1" width="46.76"/>
    <col collapsed="false" customWidth="true" hidden="false" outlineLevel="0" max="5" min="5" style="1" width="13.38"/>
    <col collapsed="false" customWidth="true" hidden="false" outlineLevel="0" max="6" min="6" style="1" width="25.29"/>
    <col collapsed="false" customWidth="true" hidden="true" outlineLevel="0" max="8" min="8" style="1" width="11.64"/>
    <col collapsed="false" customWidth="true" hidden="true" outlineLevel="0" max="9" min="9" style="1" width="16.48"/>
    <col collapsed="false" customWidth="true" hidden="true" outlineLevel="0" max="12" min="10" style="1" width="11.64"/>
    <col collapsed="false" customWidth="true" hidden="true" outlineLevel="0" max="13" min="13" style="1" width="17.15"/>
    <col collapsed="false" customWidth="true" hidden="true" outlineLevel="0" max="14" min="14" style="1" width="20.24"/>
    <col collapsed="false" customWidth="true" hidden="false" outlineLevel="0" max="18" min="18" style="1" width="16.21"/>
  </cols>
  <sheetData>
    <row r="1" customFormat="false" ht="27.95" hidden="false" customHeight="false" outlineLevel="0" collapsed="false">
      <c r="A1" s="2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9.7" hidden="false" customHeight="false" outlineLevel="0" collapsed="false">
      <c r="A2" s="3"/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Format="false" ht="13.8" hidden="fals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customFormat="false" ht="13.8" hidden="false" customHeight="false" outlineLevel="0" collapsed="false">
      <c r="A4" s="4"/>
      <c r="B4" s="5" t="s">
        <v>2</v>
      </c>
      <c r="C4" s="5"/>
      <c r="D4" s="6" t="s">
        <v>3</v>
      </c>
      <c r="E4" s="6"/>
      <c r="F4" s="6"/>
      <c r="G4" s="6"/>
      <c r="H4" s="6"/>
      <c r="I4" s="6"/>
      <c r="J4" s="6"/>
      <c r="K4" s="5" t="s">
        <v>4</v>
      </c>
      <c r="L4" s="5"/>
      <c r="M4" s="7" t="s">
        <v>5</v>
      </c>
      <c r="N4" s="7"/>
      <c r="O4" s="7"/>
      <c r="P4" s="7"/>
      <c r="Q4" s="7"/>
      <c r="R4" s="7"/>
      <c r="S4" s="7"/>
      <c r="T4" s="7"/>
    </row>
    <row r="5" customFormat="false" ht="13.8" hidden="false" customHeight="false" outlineLevel="0" collapsed="false">
      <c r="A5" s="4"/>
      <c r="B5" s="5" t="s">
        <v>6</v>
      </c>
      <c r="C5" s="5"/>
      <c r="D5" s="6" t="s">
        <v>7</v>
      </c>
      <c r="E5" s="6"/>
      <c r="F5" s="6"/>
      <c r="G5" s="6"/>
      <c r="H5" s="6"/>
      <c r="I5" s="6"/>
      <c r="J5" s="6"/>
      <c r="K5" s="5" t="s">
        <v>8</v>
      </c>
      <c r="L5" s="5"/>
      <c r="M5" s="7" t="s">
        <v>9</v>
      </c>
      <c r="N5" s="7"/>
      <c r="O5" s="7"/>
      <c r="P5" s="7"/>
      <c r="Q5" s="7"/>
      <c r="R5" s="7"/>
      <c r="S5" s="7"/>
      <c r="T5" s="7"/>
    </row>
    <row r="6" customFormat="false" ht="13.8" hidden="false" customHeight="false" outlineLevel="0" collapsed="false">
      <c r="A6" s="4"/>
      <c r="B6" s="5" t="s">
        <v>10</v>
      </c>
      <c r="C6" s="5"/>
      <c r="D6" s="6" t="s">
        <v>11</v>
      </c>
      <c r="E6" s="6"/>
      <c r="F6" s="6"/>
      <c r="G6" s="6"/>
      <c r="H6" s="6"/>
      <c r="I6" s="6"/>
      <c r="J6" s="6"/>
      <c r="K6" s="5" t="s">
        <v>12</v>
      </c>
      <c r="L6" s="5"/>
      <c r="M6" s="7" t="n">
        <v>2025</v>
      </c>
      <c r="N6" s="7"/>
      <c r="O6" s="7"/>
      <c r="P6" s="7"/>
      <c r="Q6" s="7"/>
      <c r="R6" s="7"/>
      <c r="S6" s="7"/>
      <c r="T6" s="7"/>
    </row>
    <row r="7" customFormat="false" ht="13.8" hidden="fals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customFormat="false" ht="15.75" hidden="false" customHeight="true" outlineLevel="0" collapsed="false">
      <c r="A8" s="8"/>
      <c r="B8" s="9" t="s">
        <v>13</v>
      </c>
      <c r="C8" s="10"/>
      <c r="D8" s="9" t="s">
        <v>14</v>
      </c>
      <c r="E8" s="10"/>
      <c r="F8" s="9" t="s">
        <v>15</v>
      </c>
      <c r="G8" s="9" t="s">
        <v>16</v>
      </c>
      <c r="H8" s="9" t="s">
        <v>17</v>
      </c>
      <c r="I8" s="11" t="s">
        <v>18</v>
      </c>
      <c r="J8" s="12" t="s">
        <v>19</v>
      </c>
      <c r="K8" s="11" t="s">
        <v>20</v>
      </c>
      <c r="L8" s="11"/>
      <c r="M8" s="9" t="s">
        <v>21</v>
      </c>
      <c r="N8" s="9" t="s">
        <v>22</v>
      </c>
      <c r="O8" s="13" t="s">
        <v>23</v>
      </c>
      <c r="P8" s="13" t="s">
        <v>24</v>
      </c>
      <c r="Q8" s="13"/>
      <c r="R8" s="12" t="s">
        <v>25</v>
      </c>
      <c r="S8" s="11" t="s">
        <v>26</v>
      </c>
      <c r="T8" s="14" t="s">
        <v>27</v>
      </c>
    </row>
    <row r="9" customFormat="false" ht="13.8" hidden="false" customHeight="false" outlineLevel="0" collapsed="false">
      <c r="A9" s="8"/>
      <c r="B9" s="9"/>
      <c r="C9" s="9" t="s">
        <v>28</v>
      </c>
      <c r="D9" s="9"/>
      <c r="E9" s="9" t="s">
        <v>29</v>
      </c>
      <c r="F9" s="9"/>
      <c r="G9" s="9"/>
      <c r="H9" s="9"/>
      <c r="I9" s="11"/>
      <c r="J9" s="15" t="n">
        <v>2024</v>
      </c>
      <c r="K9" s="15" t="s">
        <v>30</v>
      </c>
      <c r="L9" s="15" t="s">
        <v>31</v>
      </c>
      <c r="M9" s="9"/>
      <c r="N9" s="9"/>
      <c r="O9" s="15" t="n">
        <v>2025</v>
      </c>
      <c r="P9" s="15" t="n">
        <v>2025</v>
      </c>
      <c r="Q9" s="15"/>
      <c r="R9" s="15"/>
      <c r="S9" s="15" t="s">
        <v>32</v>
      </c>
      <c r="T9" s="14"/>
    </row>
    <row r="10" customFormat="false" ht="13.8" hidden="false" customHeight="false" outlineLevel="0" collapsed="false">
      <c r="A10" s="16"/>
      <c r="B10" s="17" t="s">
        <v>33</v>
      </c>
      <c r="C10" s="17"/>
      <c r="D10" s="17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9"/>
      <c r="S10" s="20" t="n">
        <v>10</v>
      </c>
      <c r="T10" s="21"/>
      <c r="U10" s="22"/>
      <c r="V10" s="23"/>
      <c r="W10" s="4"/>
      <c r="X10" s="4"/>
      <c r="Y10" s="4"/>
      <c r="Z10" s="4"/>
      <c r="AA10" s="4"/>
      <c r="AB10" s="4" t="s">
        <v>34</v>
      </c>
      <c r="AC10" s="24" t="n">
        <v>150000000</v>
      </c>
      <c r="AD10" s="4"/>
      <c r="AE10" s="4"/>
    </row>
    <row r="11" customFormat="false" ht="15" hidden="false" customHeight="false" outlineLevel="0" collapsed="false">
      <c r="A11" s="16"/>
      <c r="B11" s="25" t="s">
        <v>35</v>
      </c>
      <c r="C11" s="26" t="s">
        <v>36</v>
      </c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2"/>
      <c r="V11" s="23"/>
      <c r="W11" s="4"/>
      <c r="X11" s="4"/>
      <c r="Y11" s="4"/>
      <c r="Z11" s="4"/>
      <c r="AA11" s="4"/>
      <c r="AB11" s="4" t="s">
        <v>37</v>
      </c>
      <c r="AC11" s="24" t="n">
        <v>65000000</v>
      </c>
      <c r="AD11" s="4"/>
      <c r="AE11" s="4"/>
    </row>
    <row r="12" customFormat="false" ht="17.9" hidden="false" customHeight="false" outlineLevel="0" collapsed="false">
      <c r="A12" s="16"/>
      <c r="B12" s="27" t="s">
        <v>38</v>
      </c>
      <c r="C12" s="28" t="s">
        <v>39</v>
      </c>
      <c r="D12" s="29" t="s">
        <v>40</v>
      </c>
      <c r="E12" s="30" t="s">
        <v>41</v>
      </c>
      <c r="F12" s="31" t="s">
        <v>42</v>
      </c>
      <c r="G12" s="32" t="s">
        <v>43</v>
      </c>
      <c r="H12" s="32" t="s">
        <v>44</v>
      </c>
      <c r="I12" s="31" t="s">
        <v>45</v>
      </c>
      <c r="J12" s="33" t="n">
        <v>950000000</v>
      </c>
      <c r="K12" s="33" t="n">
        <v>45000000000</v>
      </c>
      <c r="L12" s="33" t="n">
        <v>31000000000</v>
      </c>
      <c r="M12" s="32" t="s">
        <v>46</v>
      </c>
      <c r="N12" s="32" t="s">
        <v>42</v>
      </c>
      <c r="O12" s="34" t="n">
        <f aca="false">F1a!B19</f>
        <v>761</v>
      </c>
      <c r="P12" s="34" t="n">
        <f aca="false">F1a!C19</f>
        <v>45036</v>
      </c>
      <c r="Q12" s="34" t="n">
        <f aca="false">F1a!D19</f>
        <v>31525.2</v>
      </c>
      <c r="R12" s="34" t="n">
        <f aca="false">F1a!E19</f>
        <v>1.68975930366818</v>
      </c>
      <c r="S12" s="32" t="n">
        <v>15</v>
      </c>
      <c r="T12" s="35"/>
      <c r="U12" s="22"/>
      <c r="V12" s="4"/>
      <c r="W12" s="4"/>
      <c r="X12" s="4"/>
      <c r="Y12" s="4"/>
      <c r="Z12" s="4"/>
      <c r="AA12" s="4"/>
      <c r="AB12" s="4" t="s">
        <v>47</v>
      </c>
      <c r="AC12" s="24" t="n">
        <v>120000000</v>
      </c>
      <c r="AD12" s="4"/>
      <c r="AE12" s="4"/>
    </row>
    <row r="13" customFormat="false" ht="17.9" hidden="false" customHeight="false" outlineLevel="0" collapsed="false">
      <c r="A13" s="16"/>
      <c r="B13" s="28" t="s">
        <v>48</v>
      </c>
      <c r="C13" s="32" t="s">
        <v>49</v>
      </c>
      <c r="D13" s="29" t="s">
        <v>50</v>
      </c>
      <c r="E13" s="30" t="s">
        <v>41</v>
      </c>
      <c r="F13" s="31" t="s">
        <v>51</v>
      </c>
      <c r="G13" s="32" t="s">
        <v>43</v>
      </c>
      <c r="H13" s="32" t="s">
        <v>44</v>
      </c>
      <c r="I13" s="31" t="s">
        <v>45</v>
      </c>
      <c r="J13" s="36"/>
      <c r="K13" s="37" t="n">
        <v>0.1</v>
      </c>
      <c r="L13" s="37" t="n">
        <v>0.08</v>
      </c>
      <c r="M13" s="32" t="s">
        <v>46</v>
      </c>
      <c r="N13" s="32" t="s">
        <v>52</v>
      </c>
      <c r="O13" s="32" t="n">
        <f aca="false">Table3_4[[#Totals],[Realisasi]]</f>
        <v>80</v>
      </c>
      <c r="P13" s="32" t="n">
        <f aca="false">Table3_4[[#Totals],[Target (100%)]]</f>
        <v>120</v>
      </c>
      <c r="Q13" s="32" t="n">
        <f aca="false">Table3_4[[#Totals],[Treshold Min]]</f>
        <v>96</v>
      </c>
      <c r="R13" s="38" t="n">
        <f aca="false">Table3_4[[#Totals],[Skor]]</f>
        <v>66.6666666666667</v>
      </c>
      <c r="S13" s="32" t="n">
        <v>5</v>
      </c>
      <c r="T13" s="35"/>
      <c r="U13" s="22"/>
      <c r="V13" s="4"/>
      <c r="W13" s="4"/>
      <c r="X13" s="4"/>
      <c r="Y13" s="4"/>
      <c r="Z13" s="4"/>
      <c r="AA13" s="4"/>
      <c r="AB13" s="4"/>
      <c r="AC13" s="39"/>
      <c r="AD13" s="4"/>
      <c r="AE13" s="4"/>
    </row>
    <row r="14" customFormat="false" ht="17.9" hidden="true" customHeight="false" outlineLevel="0" collapsed="false">
      <c r="A14" s="16"/>
      <c r="B14" s="28"/>
      <c r="C14" s="32" t="s">
        <v>49</v>
      </c>
      <c r="D14" s="40" t="s">
        <v>53</v>
      </c>
      <c r="E14" s="30" t="s">
        <v>41</v>
      </c>
      <c r="F14" s="31"/>
      <c r="G14" s="32"/>
      <c r="H14" s="32"/>
      <c r="I14" s="31"/>
      <c r="J14" s="36"/>
      <c r="K14" s="41"/>
      <c r="L14" s="32"/>
      <c r="M14" s="32" t="s">
        <v>46</v>
      </c>
      <c r="N14" s="28" t="s">
        <v>54</v>
      </c>
      <c r="O14" s="32"/>
      <c r="P14" s="32"/>
      <c r="Q14" s="32"/>
      <c r="R14" s="32"/>
      <c r="S14" s="32" t="n">
        <v>0</v>
      </c>
      <c r="T14" s="35"/>
      <c r="U14" s="22"/>
      <c r="V14" s="4"/>
      <c r="W14" s="4"/>
      <c r="X14" s="4"/>
      <c r="Y14" s="4"/>
      <c r="Z14" s="4"/>
      <c r="AA14" s="4"/>
      <c r="AB14" s="4"/>
      <c r="AC14" s="39"/>
      <c r="AD14" s="4"/>
      <c r="AE14" s="4"/>
    </row>
    <row r="15" customFormat="false" ht="17.9" hidden="false" customHeight="false" outlineLevel="0" collapsed="false">
      <c r="A15" s="16"/>
      <c r="B15" s="28" t="s">
        <v>55</v>
      </c>
      <c r="C15" s="32" t="s">
        <v>49</v>
      </c>
      <c r="D15" s="42" t="s">
        <v>56</v>
      </c>
      <c r="E15" s="30" t="s">
        <v>57</v>
      </c>
      <c r="F15" s="31"/>
      <c r="G15" s="32" t="s">
        <v>43</v>
      </c>
      <c r="H15" s="32" t="s">
        <v>44</v>
      </c>
      <c r="I15" s="31" t="s">
        <v>45</v>
      </c>
      <c r="J15" s="36"/>
      <c r="K15" s="37" t="n">
        <v>0.65</v>
      </c>
      <c r="L15" s="37" t="n">
        <v>0.7</v>
      </c>
      <c r="M15" s="32" t="s">
        <v>58</v>
      </c>
      <c r="N15" s="28" t="s">
        <v>54</v>
      </c>
      <c r="O15" s="32" t="n">
        <f aca="false">F1c!B19</f>
        <v>727.94</v>
      </c>
      <c r="P15" s="32" t="n">
        <f aca="false">F1c!C19</f>
        <v>840</v>
      </c>
      <c r="Q15" s="32" t="n">
        <f aca="false">F1c!D19</f>
        <v>960</v>
      </c>
      <c r="R15" s="32" t="n">
        <f aca="false">F1c!E19</f>
        <v>100</v>
      </c>
      <c r="S15" s="32" t="n">
        <v>10</v>
      </c>
      <c r="T15" s="35"/>
      <c r="U15" s="22"/>
      <c r="V15" s="4"/>
      <c r="W15" s="4"/>
      <c r="X15" s="4"/>
      <c r="Y15" s="4"/>
      <c r="Z15" s="4"/>
      <c r="AA15" s="4"/>
      <c r="AB15" s="4"/>
      <c r="AC15" s="39"/>
      <c r="AD15" s="4"/>
      <c r="AE15" s="4"/>
    </row>
    <row r="16" customFormat="false" ht="15" hidden="false" customHeight="false" outlineLevel="0" collapsed="false">
      <c r="A16" s="16"/>
      <c r="B16" s="43" t="s">
        <v>59</v>
      </c>
      <c r="C16" s="44" t="s">
        <v>60</v>
      </c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22"/>
      <c r="V16" s="4"/>
      <c r="W16" s="4"/>
      <c r="X16" s="4"/>
      <c r="Y16" s="4"/>
      <c r="Z16" s="4"/>
      <c r="AA16" s="4"/>
      <c r="AB16" s="4" t="s">
        <v>61</v>
      </c>
      <c r="AC16" s="24" t="n">
        <v>340000000</v>
      </c>
      <c r="AD16" s="4"/>
      <c r="AE16" s="4"/>
    </row>
    <row r="17" customFormat="false" ht="46.25" hidden="false" customHeight="false" outlineLevel="0" collapsed="false">
      <c r="A17" s="16"/>
      <c r="B17" s="28" t="s">
        <v>62</v>
      </c>
      <c r="C17" s="28" t="s">
        <v>49</v>
      </c>
      <c r="D17" s="42" t="s">
        <v>63</v>
      </c>
      <c r="E17" s="30" t="s">
        <v>41</v>
      </c>
      <c r="F17" s="45" t="s">
        <v>64</v>
      </c>
      <c r="G17" s="32" t="s">
        <v>65</v>
      </c>
      <c r="H17" s="32" t="s">
        <v>44</v>
      </c>
      <c r="I17" s="31" t="s">
        <v>45</v>
      </c>
      <c r="J17" s="46"/>
      <c r="K17" s="47" t="n">
        <v>0.05</v>
      </c>
      <c r="L17" s="47" t="n">
        <v>0.03</v>
      </c>
      <c r="M17" s="32" t="s">
        <v>46</v>
      </c>
      <c r="N17" s="28" t="s">
        <v>54</v>
      </c>
      <c r="O17" s="46"/>
      <c r="P17" s="46"/>
      <c r="Q17" s="46"/>
      <c r="R17" s="28" t="n">
        <v>10</v>
      </c>
      <c r="S17" s="28" t="n">
        <v>10</v>
      </c>
      <c r="T17" s="35"/>
      <c r="U17" s="22"/>
      <c r="V17" s="4"/>
      <c r="W17" s="4"/>
      <c r="X17" s="4"/>
      <c r="Y17" s="4"/>
      <c r="Z17" s="4"/>
      <c r="AA17" s="4"/>
      <c r="AB17" s="4" t="s">
        <v>66</v>
      </c>
      <c r="AC17" s="39"/>
      <c r="AD17" s="4"/>
      <c r="AE17" s="4"/>
    </row>
    <row r="18" customFormat="false" ht="13.8" hidden="false" customHeight="false" outlineLevel="0" collapsed="false">
      <c r="A18" s="16"/>
      <c r="B18" s="48" t="s">
        <v>67</v>
      </c>
      <c r="C18" s="48"/>
      <c r="D18" s="48"/>
      <c r="E18" s="49"/>
      <c r="F18" s="49"/>
      <c r="G18" s="49"/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50"/>
      <c r="T18" s="51"/>
      <c r="U18" s="22"/>
      <c r="V18" s="23"/>
      <c r="W18" s="4"/>
      <c r="X18" s="4"/>
      <c r="Y18" s="4"/>
      <c r="Z18" s="4"/>
      <c r="AA18" s="4"/>
      <c r="AB18" s="4" t="s">
        <v>68</v>
      </c>
      <c r="AC18" s="39"/>
      <c r="AD18" s="4"/>
      <c r="AE18" s="4"/>
    </row>
    <row r="19" customFormat="false" ht="15" hidden="false" customHeight="false" outlineLevel="0" collapsed="false">
      <c r="A19" s="16"/>
      <c r="B19" s="52" t="s">
        <v>69</v>
      </c>
      <c r="C19" s="44" t="s">
        <v>70</v>
      </c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22"/>
      <c r="V19" s="23"/>
      <c r="W19" s="4"/>
      <c r="X19" s="4"/>
      <c r="Y19" s="4"/>
      <c r="Z19" s="4"/>
      <c r="AA19" s="4"/>
      <c r="AB19" s="4" t="s">
        <v>71</v>
      </c>
      <c r="AC19" s="39"/>
      <c r="AD19" s="4"/>
      <c r="AE19" s="4"/>
    </row>
    <row r="20" customFormat="false" ht="17.9" hidden="false" customHeight="false" outlineLevel="0" collapsed="false">
      <c r="A20" s="16"/>
      <c r="B20" s="53" t="s">
        <v>72</v>
      </c>
      <c r="C20" s="28" t="s">
        <v>73</v>
      </c>
      <c r="D20" s="30" t="s">
        <v>74</v>
      </c>
      <c r="E20" s="30" t="s">
        <v>57</v>
      </c>
      <c r="F20" s="31" t="s">
        <v>75</v>
      </c>
      <c r="G20" s="31" t="s">
        <v>76</v>
      </c>
      <c r="H20" s="31" t="s">
        <v>77</v>
      </c>
      <c r="I20" s="31" t="s">
        <v>78</v>
      </c>
      <c r="J20" s="31"/>
      <c r="K20" s="37" t="n">
        <v>0.8</v>
      </c>
      <c r="L20" s="37" t="n">
        <v>0.6</v>
      </c>
      <c r="M20" s="32" t="s">
        <v>46</v>
      </c>
      <c r="N20" s="32" t="s">
        <v>79</v>
      </c>
      <c r="O20" s="31"/>
      <c r="P20" s="31"/>
      <c r="Q20" s="31"/>
      <c r="R20" s="32" t="n">
        <v>10</v>
      </c>
      <c r="S20" s="32" t="n">
        <v>10</v>
      </c>
      <c r="T20" s="35"/>
      <c r="U20" s="22"/>
      <c r="V20" s="23"/>
      <c r="W20" s="4"/>
      <c r="X20" s="4"/>
      <c r="Y20" s="4"/>
      <c r="Z20" s="4"/>
      <c r="AA20" s="4"/>
      <c r="AB20" s="4"/>
      <c r="AC20" s="54" t="n">
        <f aca="false">SUM(AC9:AC19)</f>
        <v>675000000</v>
      </c>
      <c r="AD20" s="55" t="e">
        <f aca="false">AC20/AC8</f>
        <v>#DIV/0!</v>
      </c>
      <c r="AE20" s="4"/>
    </row>
    <row r="21" customFormat="false" ht="15" hidden="false" customHeight="false" outlineLevel="0" collapsed="false">
      <c r="A21" s="16"/>
      <c r="B21" s="52" t="s">
        <v>80</v>
      </c>
      <c r="C21" s="44" t="s">
        <v>81</v>
      </c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22"/>
      <c r="V21" s="23"/>
      <c r="W21" s="4"/>
      <c r="X21" s="4"/>
      <c r="Y21" s="4"/>
      <c r="Z21" s="4"/>
      <c r="AA21" s="4"/>
      <c r="AB21" s="4"/>
      <c r="AC21" s="4"/>
      <c r="AD21" s="4"/>
      <c r="AE21" s="4"/>
    </row>
    <row r="22" customFormat="false" ht="13.8" hidden="false" customHeight="false" outlineLevel="0" collapsed="false">
      <c r="A22" s="16"/>
      <c r="B22" s="48" t="s">
        <v>82</v>
      </c>
      <c r="C22" s="48"/>
      <c r="D22" s="48"/>
      <c r="E22" s="48"/>
      <c r="F22" s="48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50"/>
      <c r="T22" s="50"/>
      <c r="U22" s="22"/>
      <c r="V22" s="23"/>
      <c r="W22" s="4"/>
      <c r="X22" s="4"/>
      <c r="Y22" s="4"/>
      <c r="Z22" s="4"/>
      <c r="AA22" s="4"/>
      <c r="AB22" s="4"/>
      <c r="AC22" s="4"/>
      <c r="AD22" s="4"/>
      <c r="AE22" s="4"/>
    </row>
    <row r="23" customFormat="false" ht="15" hidden="false" customHeight="false" outlineLevel="0" collapsed="false">
      <c r="A23" s="16"/>
      <c r="B23" s="52" t="s">
        <v>83</v>
      </c>
      <c r="C23" s="44" t="s">
        <v>84</v>
      </c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22"/>
      <c r="V23" s="23"/>
      <c r="W23" s="4"/>
      <c r="X23" s="4"/>
      <c r="Y23" s="4"/>
      <c r="Z23" s="4"/>
      <c r="AA23" s="4"/>
      <c r="AB23" s="4"/>
      <c r="AC23" s="4"/>
      <c r="AD23" s="4"/>
      <c r="AE23" s="4"/>
    </row>
    <row r="24" customFormat="false" ht="34.3" hidden="false" customHeight="false" outlineLevel="0" collapsed="false">
      <c r="A24" s="16"/>
      <c r="B24" s="53" t="s">
        <v>85</v>
      </c>
      <c r="C24" s="28" t="s">
        <v>73</v>
      </c>
      <c r="D24" s="56" t="s">
        <v>86</v>
      </c>
      <c r="E24" s="30" t="s">
        <v>87</v>
      </c>
      <c r="F24" s="30" t="s">
        <v>88</v>
      </c>
      <c r="G24" s="32" t="s">
        <v>65</v>
      </c>
      <c r="H24" s="32" t="s">
        <v>89</v>
      </c>
      <c r="I24" s="31" t="s">
        <v>90</v>
      </c>
      <c r="J24" s="31"/>
      <c r="K24" s="32" t="n">
        <v>0</v>
      </c>
      <c r="L24" s="32" t="n">
        <v>1</v>
      </c>
      <c r="M24" s="28" t="s">
        <v>58</v>
      </c>
      <c r="N24" s="32" t="s">
        <v>91</v>
      </c>
      <c r="O24" s="31" t="e">
        <f aca="false">B1a!B11</f>
        <v>#VALUE!</v>
      </c>
      <c r="P24" s="31" t="e">
        <f aca="false">B1a!C11</f>
        <v>#VALUE!</v>
      </c>
      <c r="Q24" s="31" t="e">
        <f aca="false">B1a!D11</f>
        <v>#VALUE!</v>
      </c>
      <c r="R24" s="31" t="e">
        <f aca="false">B1a!E11</f>
        <v>#VALUE!</v>
      </c>
      <c r="S24" s="32" t="n">
        <v>15</v>
      </c>
      <c r="T24" s="35"/>
      <c r="U24" s="22"/>
      <c r="V24" s="23"/>
      <c r="W24" s="4"/>
      <c r="X24" s="4"/>
      <c r="Y24" s="4"/>
      <c r="Z24" s="4"/>
      <c r="AA24" s="4"/>
      <c r="AB24" s="4"/>
      <c r="AC24" s="4"/>
      <c r="AD24" s="4"/>
      <c r="AE24" s="4"/>
    </row>
    <row r="25" customFormat="false" ht="26.85" hidden="false" customHeight="false" outlineLevel="0" collapsed="false">
      <c r="A25" s="16"/>
      <c r="B25" s="53" t="s">
        <v>92</v>
      </c>
      <c r="C25" s="28" t="s">
        <v>73</v>
      </c>
      <c r="D25" s="56" t="s">
        <v>93</v>
      </c>
      <c r="E25" s="30" t="s">
        <v>87</v>
      </c>
      <c r="F25" s="57" t="s">
        <v>94</v>
      </c>
      <c r="G25" s="28" t="s">
        <v>65</v>
      </c>
      <c r="H25" s="58" t="s">
        <v>95</v>
      </c>
      <c r="I25" s="59" t="s">
        <v>95</v>
      </c>
      <c r="J25" s="59"/>
      <c r="K25" s="58" t="n">
        <v>0</v>
      </c>
      <c r="L25" s="58" t="n">
        <v>1</v>
      </c>
      <c r="M25" s="28" t="s">
        <v>58</v>
      </c>
      <c r="N25" s="32" t="s">
        <v>91</v>
      </c>
      <c r="O25" s="60" t="n">
        <f aca="false">Table3_6[[#Totals],[Realisasi]]</f>
        <v>5</v>
      </c>
      <c r="P25" s="60" t="n">
        <f aca="false">Table3_6[[#Totals],[Target (100%)]]</f>
        <v>14</v>
      </c>
      <c r="Q25" s="60" t="n">
        <f aca="false">Table3_6[[#Totals],[Treshold Min]]</f>
        <v>12</v>
      </c>
      <c r="R25" s="60" t="n">
        <f aca="false">Table3_6[[#Totals],[Skor]]</f>
        <v>35.7142857142857</v>
      </c>
      <c r="S25" s="32"/>
      <c r="T25" s="35"/>
      <c r="U25" s="22"/>
      <c r="V25" s="23"/>
      <c r="W25" s="4"/>
      <c r="X25" s="4"/>
      <c r="Y25" s="4"/>
      <c r="Z25" s="4"/>
      <c r="AA25" s="4"/>
      <c r="AB25" s="4"/>
      <c r="AC25" s="4"/>
      <c r="AD25" s="4"/>
      <c r="AE25" s="4"/>
    </row>
    <row r="26" customFormat="false" ht="31.3" hidden="false" customHeight="false" outlineLevel="0" collapsed="false">
      <c r="A26" s="16"/>
      <c r="B26" s="53" t="s">
        <v>96</v>
      </c>
      <c r="C26" s="28" t="s">
        <v>73</v>
      </c>
      <c r="D26" s="61" t="s">
        <v>97</v>
      </c>
      <c r="E26" s="30" t="s">
        <v>41</v>
      </c>
      <c r="F26" s="62" t="s">
        <v>98</v>
      </c>
      <c r="G26" s="32" t="s">
        <v>43</v>
      </c>
      <c r="H26" s="32" t="s">
        <v>77</v>
      </c>
      <c r="I26" s="31" t="s">
        <v>99</v>
      </c>
      <c r="J26" s="31"/>
      <c r="K26" s="32" t="n">
        <v>5</v>
      </c>
      <c r="L26" s="32" t="n">
        <v>2</v>
      </c>
      <c r="M26" s="28" t="s">
        <v>46</v>
      </c>
      <c r="N26" s="32" t="s">
        <v>100</v>
      </c>
      <c r="O26" s="31" t="n">
        <v>0</v>
      </c>
      <c r="P26" s="31" t="n">
        <v>4</v>
      </c>
      <c r="Q26" s="31"/>
      <c r="R26" s="32" t="n">
        <v>5</v>
      </c>
      <c r="S26" s="32" t="n">
        <v>5</v>
      </c>
      <c r="T26" s="63"/>
      <c r="U26" s="22"/>
      <c r="V26" s="23"/>
      <c r="W26" s="4"/>
      <c r="X26" s="4"/>
      <c r="Y26" s="4"/>
      <c r="Z26" s="4"/>
      <c r="AA26" s="4"/>
      <c r="AB26" s="4"/>
      <c r="AC26" s="4"/>
      <c r="AD26" s="4"/>
      <c r="AE26" s="4"/>
    </row>
    <row r="27" customFormat="false" ht="17.9" hidden="true" customHeight="false" outlineLevel="0" collapsed="false">
      <c r="A27" s="16"/>
      <c r="B27" s="53"/>
      <c r="C27" s="64" t="s">
        <v>49</v>
      </c>
      <c r="D27" s="65" t="s">
        <v>101</v>
      </c>
      <c r="E27" s="66" t="s">
        <v>87</v>
      </c>
      <c r="F27" s="67"/>
      <c r="G27" s="64" t="s">
        <v>102</v>
      </c>
      <c r="H27" s="64"/>
      <c r="I27" s="35"/>
      <c r="J27" s="35"/>
      <c r="K27" s="68" t="n">
        <v>0</v>
      </c>
      <c r="L27" s="68" t="n">
        <v>0.02</v>
      </c>
      <c r="M27" s="64"/>
      <c r="N27" s="64"/>
      <c r="O27" s="35"/>
      <c r="P27" s="35"/>
      <c r="Q27" s="35"/>
      <c r="R27" s="64"/>
      <c r="S27" s="64"/>
      <c r="T27" s="35"/>
      <c r="U27" s="22"/>
      <c r="V27" s="23"/>
      <c r="W27" s="4"/>
      <c r="X27" s="4"/>
      <c r="Y27" s="4"/>
      <c r="Z27" s="4"/>
      <c r="AA27" s="4"/>
      <c r="AB27" s="4"/>
      <c r="AC27" s="4"/>
      <c r="AD27" s="4"/>
      <c r="AE27" s="4"/>
    </row>
    <row r="28" customFormat="false" ht="17.9" hidden="true" customHeight="false" outlineLevel="0" collapsed="false">
      <c r="A28" s="16"/>
      <c r="B28" s="53"/>
      <c r="C28" s="64" t="s">
        <v>49</v>
      </c>
      <c r="D28" s="65" t="s">
        <v>103</v>
      </c>
      <c r="E28" s="66" t="s">
        <v>87</v>
      </c>
      <c r="F28" s="67"/>
      <c r="G28" s="64"/>
      <c r="H28" s="64"/>
      <c r="I28" s="35"/>
      <c r="J28" s="35"/>
      <c r="K28" s="68" t="n">
        <v>0.03</v>
      </c>
      <c r="L28" s="68" t="n">
        <v>0.05</v>
      </c>
      <c r="M28" s="64"/>
      <c r="N28" s="64"/>
      <c r="O28" s="35"/>
      <c r="P28" s="35"/>
      <c r="Q28" s="35"/>
      <c r="R28" s="64"/>
      <c r="S28" s="64"/>
      <c r="T28" s="35"/>
      <c r="U28" s="22"/>
      <c r="V28" s="23"/>
      <c r="W28" s="4"/>
      <c r="X28" s="4"/>
      <c r="Y28" s="4"/>
      <c r="Z28" s="4"/>
      <c r="AA28" s="4"/>
      <c r="AB28" s="4"/>
      <c r="AC28" s="4"/>
      <c r="AD28" s="4"/>
      <c r="AE28" s="4"/>
    </row>
    <row r="29" customFormat="false" ht="15" hidden="false" customHeight="false" outlineLevel="0" collapsed="false">
      <c r="A29" s="16"/>
      <c r="B29" s="52" t="s">
        <v>104</v>
      </c>
      <c r="C29" s="69" t="s">
        <v>105</v>
      </c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22"/>
      <c r="V29" s="23"/>
      <c r="W29" s="4"/>
      <c r="X29" s="4"/>
      <c r="Y29" s="4"/>
      <c r="Z29" s="4"/>
      <c r="AA29" s="4"/>
      <c r="AB29" s="4"/>
      <c r="AC29" s="4"/>
      <c r="AD29" s="4"/>
      <c r="AE29" s="4"/>
    </row>
    <row r="30" customFormat="false" ht="31.3" hidden="false" customHeight="false" outlineLevel="0" collapsed="false">
      <c r="A30" s="16"/>
      <c r="B30" s="53" t="s">
        <v>106</v>
      </c>
      <c r="C30" s="28" t="s">
        <v>73</v>
      </c>
      <c r="D30" s="61" t="s">
        <v>107</v>
      </c>
      <c r="E30" s="70" t="s">
        <v>41</v>
      </c>
      <c r="F30" s="45" t="s">
        <v>108</v>
      </c>
      <c r="G30" s="28" t="s">
        <v>43</v>
      </c>
      <c r="H30" s="28" t="s">
        <v>77</v>
      </c>
      <c r="I30" s="46" t="s">
        <v>77</v>
      </c>
      <c r="J30" s="46"/>
      <c r="K30" s="28" t="n">
        <v>12</v>
      </c>
      <c r="L30" s="28" t="n">
        <v>8</v>
      </c>
      <c r="M30" s="28" t="s">
        <v>46</v>
      </c>
      <c r="N30" s="28" t="s">
        <v>105</v>
      </c>
      <c r="O30" s="46" t="n">
        <f aca="false">B2a!B11</f>
        <v>13</v>
      </c>
      <c r="P30" s="46" t="n">
        <f aca="false">B2a!C11</f>
        <v>20</v>
      </c>
      <c r="Q30" s="46" t="n">
        <f aca="false">B2a!D11</f>
        <v>12</v>
      </c>
      <c r="R30" s="46" t="n">
        <f aca="false">B2a!E11</f>
        <v>65</v>
      </c>
      <c r="S30" s="28" t="n">
        <v>5</v>
      </c>
      <c r="T30" s="63"/>
      <c r="U30" s="22"/>
      <c r="V30" s="23"/>
      <c r="W30" s="4"/>
      <c r="X30" s="4"/>
      <c r="Y30" s="4"/>
      <c r="Z30" s="4"/>
      <c r="AA30" s="4"/>
      <c r="AB30" s="4"/>
      <c r="AC30" s="4"/>
      <c r="AD30" s="4"/>
      <c r="AE30" s="4"/>
    </row>
    <row r="31" customFormat="false" ht="15" hidden="false" customHeight="false" outlineLevel="0" collapsed="false">
      <c r="A31" s="16"/>
      <c r="B31" s="52" t="s">
        <v>109</v>
      </c>
      <c r="C31" s="44" t="s">
        <v>110</v>
      </c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22"/>
      <c r="V31" s="23"/>
      <c r="W31" s="4"/>
      <c r="X31" s="4"/>
      <c r="Y31" s="4"/>
      <c r="Z31" s="4"/>
      <c r="AA31" s="4"/>
      <c r="AB31" s="4"/>
      <c r="AC31" s="4"/>
      <c r="AD31" s="4"/>
      <c r="AE31" s="4"/>
    </row>
    <row r="32" customFormat="false" ht="17.9" hidden="false" customHeight="false" outlineLevel="0" collapsed="false">
      <c r="A32" s="16"/>
      <c r="B32" s="53" t="s">
        <v>111</v>
      </c>
      <c r="C32" s="28" t="s">
        <v>49</v>
      </c>
      <c r="D32" s="71" t="s">
        <v>112</v>
      </c>
      <c r="E32" s="30" t="s">
        <v>57</v>
      </c>
      <c r="F32" s="62" t="s">
        <v>113</v>
      </c>
      <c r="G32" s="32" t="s">
        <v>114</v>
      </c>
      <c r="H32" s="32" t="s">
        <v>89</v>
      </c>
      <c r="I32" s="31" t="s">
        <v>90</v>
      </c>
      <c r="J32" s="72"/>
      <c r="K32" s="37" t="n">
        <v>0</v>
      </c>
      <c r="L32" s="37" t="n">
        <v>0.02</v>
      </c>
      <c r="M32" s="28" t="s">
        <v>58</v>
      </c>
      <c r="N32" s="32" t="s">
        <v>54</v>
      </c>
      <c r="O32" s="32" t="n">
        <f aca="false">B3a!B19</f>
        <v>92</v>
      </c>
      <c r="P32" s="32" t="n">
        <f aca="false">B3a!C19</f>
        <v>100</v>
      </c>
      <c r="Q32" s="32" t="n">
        <f aca="false">B3a!D19</f>
        <v>0.83</v>
      </c>
      <c r="R32" s="32" t="n">
        <f aca="false">B3a!E19</f>
        <v>92</v>
      </c>
      <c r="S32" s="32" t="n">
        <v>10</v>
      </c>
      <c r="T32" s="35"/>
      <c r="U32" s="22"/>
      <c r="V32" s="23"/>
      <c r="W32" s="4"/>
      <c r="X32" s="4"/>
      <c r="Y32" s="4"/>
      <c r="Z32" s="4"/>
      <c r="AA32" s="4"/>
      <c r="AB32" s="4"/>
      <c r="AC32" s="4"/>
      <c r="AD32" s="4"/>
      <c r="AE32" s="4"/>
    </row>
    <row r="33" customFormat="false" ht="17.9" hidden="true" customHeight="false" outlineLevel="0" collapsed="false">
      <c r="A33" s="16"/>
      <c r="B33" s="73"/>
      <c r="C33" s="74" t="s">
        <v>73</v>
      </c>
      <c r="D33" s="75" t="s">
        <v>115</v>
      </c>
      <c r="E33" s="76" t="s">
        <v>87</v>
      </c>
      <c r="F33" s="77"/>
      <c r="G33" s="78"/>
      <c r="H33" s="78"/>
      <c r="I33" s="79"/>
      <c r="J33" s="79"/>
      <c r="K33" s="79" t="s">
        <v>61</v>
      </c>
      <c r="L33" s="79" t="s">
        <v>66</v>
      </c>
      <c r="M33" s="80"/>
      <c r="N33" s="78"/>
      <c r="O33" s="79"/>
      <c r="P33" s="79"/>
      <c r="Q33" s="79"/>
      <c r="R33" s="78"/>
      <c r="S33" s="32"/>
      <c r="T33" s="81"/>
      <c r="U33" s="22"/>
      <c r="V33" s="23"/>
      <c r="W33" s="4"/>
      <c r="X33" s="4"/>
      <c r="Y33" s="4"/>
      <c r="Z33" s="4"/>
      <c r="AA33" s="4"/>
      <c r="AB33" s="4"/>
      <c r="AC33" s="4"/>
      <c r="AD33" s="4"/>
      <c r="AE33" s="4"/>
    </row>
    <row r="34" customFormat="false" ht="15" hidden="true" customHeight="false" outlineLevel="0" collapsed="false">
      <c r="A34" s="16"/>
      <c r="B34" s="73"/>
      <c r="C34" s="74"/>
      <c r="D34" s="75"/>
      <c r="E34" s="76"/>
      <c r="F34" s="77"/>
      <c r="G34" s="78"/>
      <c r="H34" s="78"/>
      <c r="I34" s="79"/>
      <c r="J34" s="79"/>
      <c r="K34" s="79"/>
      <c r="L34" s="79"/>
      <c r="M34" s="80"/>
      <c r="N34" s="78"/>
      <c r="O34" s="79"/>
      <c r="P34" s="79"/>
      <c r="Q34" s="79"/>
      <c r="R34" s="78"/>
      <c r="S34" s="32"/>
      <c r="T34" s="81"/>
      <c r="U34" s="22"/>
      <c r="V34" s="23"/>
      <c r="W34" s="4"/>
      <c r="X34" s="4"/>
      <c r="Y34" s="4"/>
      <c r="Z34" s="4"/>
      <c r="AA34" s="4"/>
      <c r="AB34" s="4"/>
      <c r="AC34" s="4"/>
      <c r="AD34" s="4"/>
      <c r="AE34" s="4"/>
    </row>
    <row r="35" customFormat="false" ht="15" hidden="true" customHeight="false" outlineLevel="0" collapsed="false">
      <c r="A35" s="16"/>
      <c r="B35" s="73"/>
      <c r="C35" s="74"/>
      <c r="D35" s="75"/>
      <c r="E35" s="76"/>
      <c r="F35" s="77"/>
      <c r="G35" s="78"/>
      <c r="H35" s="78"/>
      <c r="I35" s="79"/>
      <c r="J35" s="79"/>
      <c r="K35" s="79"/>
      <c r="L35" s="79"/>
      <c r="M35" s="80"/>
      <c r="N35" s="78"/>
      <c r="O35" s="79"/>
      <c r="P35" s="79"/>
      <c r="Q35" s="79"/>
      <c r="R35" s="78"/>
      <c r="S35" s="32"/>
      <c r="T35" s="81"/>
      <c r="U35" s="22"/>
      <c r="V35" s="23"/>
      <c r="W35" s="4"/>
      <c r="X35" s="4"/>
      <c r="Y35" s="4"/>
      <c r="Z35" s="4"/>
      <c r="AA35" s="4"/>
      <c r="AB35" s="4"/>
      <c r="AC35" s="4"/>
      <c r="AD35" s="4"/>
      <c r="AE35" s="4"/>
    </row>
    <row r="36" customFormat="false" ht="13.8" hidden="false" customHeight="false" outlineLevel="0" collapsed="false">
      <c r="A36" s="16"/>
      <c r="B36" s="82" t="s">
        <v>116</v>
      </c>
      <c r="C36" s="82"/>
      <c r="D36" s="82"/>
      <c r="E36" s="82"/>
      <c r="F36" s="82"/>
      <c r="G36" s="49"/>
      <c r="H36" s="49"/>
      <c r="I36" s="49"/>
      <c r="J36" s="83"/>
      <c r="K36" s="83"/>
      <c r="L36" s="83"/>
      <c r="M36" s="83"/>
      <c r="N36" s="83"/>
      <c r="O36" s="83"/>
      <c r="P36" s="83"/>
      <c r="Q36" s="49"/>
      <c r="R36" s="49"/>
      <c r="S36" s="50"/>
      <c r="T36" s="83"/>
      <c r="U36" s="22"/>
      <c r="V36" s="23"/>
      <c r="W36" s="4"/>
      <c r="X36" s="4"/>
      <c r="Y36" s="4"/>
      <c r="Z36" s="4"/>
      <c r="AA36" s="4"/>
      <c r="AB36" s="4"/>
      <c r="AC36" s="4"/>
      <c r="AD36" s="4"/>
      <c r="AE36" s="4"/>
    </row>
    <row r="37" customFormat="false" ht="15" hidden="false" customHeight="false" outlineLevel="0" collapsed="false">
      <c r="A37" s="16"/>
      <c r="B37" s="43" t="s">
        <v>117</v>
      </c>
      <c r="C37" s="84" t="s">
        <v>118</v>
      </c>
      <c r="D37" s="84"/>
      <c r="E37" s="84"/>
      <c r="F37" s="84"/>
      <c r="G37" s="84"/>
      <c r="H37" s="84"/>
      <c r="I37" s="84"/>
      <c r="J37" s="84"/>
      <c r="K37" s="84"/>
      <c r="L37" s="84"/>
      <c r="M37" s="84"/>
      <c r="N37" s="84"/>
      <c r="O37" s="84"/>
      <c r="P37" s="84"/>
      <c r="Q37" s="84"/>
      <c r="R37" s="84"/>
      <c r="S37" s="84"/>
      <c r="T37" s="84"/>
      <c r="U37" s="22"/>
      <c r="V37" s="23"/>
      <c r="W37" s="4"/>
      <c r="X37" s="4"/>
      <c r="Y37" s="4"/>
      <c r="Z37" s="4"/>
      <c r="AA37" s="4"/>
      <c r="AB37" s="4"/>
      <c r="AC37" s="4"/>
      <c r="AD37" s="4"/>
      <c r="AE37" s="4"/>
    </row>
    <row r="38" customFormat="false" ht="13.8" hidden="true" customHeight="false" outlineLevel="0" collapsed="false">
      <c r="A38" s="16"/>
      <c r="B38" s="28" t="s">
        <v>119</v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22"/>
      <c r="V38" s="23"/>
      <c r="W38" s="4"/>
      <c r="X38" s="4"/>
      <c r="Y38" s="4"/>
      <c r="Z38" s="4"/>
      <c r="AA38" s="4"/>
      <c r="AB38" s="4"/>
      <c r="AC38" s="4"/>
      <c r="AD38" s="4"/>
      <c r="AE38" s="4"/>
    </row>
    <row r="39" customFormat="false" ht="15" hidden="false" customHeight="false" outlineLevel="0" collapsed="false">
      <c r="A39" s="16"/>
      <c r="B39" s="85" t="s">
        <v>120</v>
      </c>
      <c r="C39" s="86" t="s">
        <v>121</v>
      </c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P39" s="86"/>
      <c r="Q39" s="86"/>
      <c r="R39" s="86"/>
      <c r="S39" s="86"/>
      <c r="T39" s="86"/>
      <c r="U39" s="22"/>
      <c r="V39" s="23"/>
      <c r="W39" s="4"/>
      <c r="X39" s="4"/>
      <c r="Y39" s="4"/>
      <c r="Z39" s="4"/>
      <c r="AA39" s="4"/>
      <c r="AB39" s="4"/>
      <c r="AC39" s="4"/>
      <c r="AD39" s="4"/>
      <c r="AE39" s="4"/>
    </row>
    <row r="40" customFormat="false" ht="46.25" hidden="false" customHeight="false" outlineLevel="0" collapsed="false">
      <c r="A40" s="87"/>
      <c r="B40" s="28" t="s">
        <v>122</v>
      </c>
      <c r="C40" s="28" t="s">
        <v>73</v>
      </c>
      <c r="D40" s="46" t="s">
        <v>123</v>
      </c>
      <c r="E40" s="70" t="s">
        <v>87</v>
      </c>
      <c r="F40" s="45" t="s">
        <v>124</v>
      </c>
      <c r="G40" s="28" t="s">
        <v>43</v>
      </c>
      <c r="H40" s="28" t="s">
        <v>125</v>
      </c>
      <c r="I40" s="45" t="s">
        <v>126</v>
      </c>
      <c r="J40" s="46"/>
      <c r="K40" s="28" t="n">
        <v>3</v>
      </c>
      <c r="L40" s="28" t="n">
        <v>2</v>
      </c>
      <c r="M40" s="28" t="s">
        <v>46</v>
      </c>
      <c r="N40" s="28" t="s">
        <v>127</v>
      </c>
      <c r="O40" s="88" t="n">
        <f aca="false">L2a!B19</f>
        <v>23.4</v>
      </c>
      <c r="P40" s="88" t="n">
        <f aca="false">L2a!C19</f>
        <v>36</v>
      </c>
      <c r="Q40" s="88" t="n">
        <f aca="false">L2a!D19</f>
        <v>24</v>
      </c>
      <c r="R40" s="88" t="n">
        <f aca="false">L2a!E19</f>
        <v>65</v>
      </c>
      <c r="S40" s="28" t="n">
        <v>7.5</v>
      </c>
      <c r="T40" s="46"/>
      <c r="U40" s="89"/>
      <c r="V40" s="4"/>
      <c r="W40" s="4"/>
      <c r="X40" s="4"/>
      <c r="Y40" s="4"/>
      <c r="Z40" s="4"/>
      <c r="AA40" s="4"/>
      <c r="AB40" s="4"/>
      <c r="AC40" s="4"/>
      <c r="AD40" s="4"/>
      <c r="AE40" s="4"/>
    </row>
    <row r="41" customFormat="false" ht="61.15" hidden="false" customHeight="false" outlineLevel="0" collapsed="false">
      <c r="A41" s="4"/>
      <c r="B41" s="53" t="s">
        <v>128</v>
      </c>
      <c r="C41" s="53" t="s">
        <v>73</v>
      </c>
      <c r="D41" s="90" t="s">
        <v>129</v>
      </c>
      <c r="E41" s="91" t="s">
        <v>41</v>
      </c>
      <c r="F41" s="92" t="s">
        <v>130</v>
      </c>
      <c r="G41" s="28" t="s">
        <v>43</v>
      </c>
      <c r="H41" s="28" t="s">
        <v>125</v>
      </c>
      <c r="I41" s="45" t="s">
        <v>126</v>
      </c>
      <c r="J41" s="90"/>
      <c r="K41" s="53" t="s">
        <v>131</v>
      </c>
      <c r="L41" s="53" t="s">
        <v>132</v>
      </c>
      <c r="M41" s="53" t="s">
        <v>46</v>
      </c>
      <c r="N41" s="53" t="s">
        <v>133</v>
      </c>
      <c r="O41" s="90" t="n">
        <f aca="false">L2b!B11</f>
        <v>4</v>
      </c>
      <c r="P41" s="90" t="str">
        <f aca="false">L2b!C11</f>
        <v>3</v>
      </c>
      <c r="Q41" s="90" t="str">
        <f aca="false">L2b!D11</f>
        <v>1</v>
      </c>
      <c r="R41" s="93" t="n">
        <f aca="false">L2b!E11</f>
        <v>133.333333333333</v>
      </c>
      <c r="S41" s="78" t="n">
        <v>7.5</v>
      </c>
      <c r="T41" s="90"/>
      <c r="U41" s="89"/>
      <c r="V41" s="4"/>
      <c r="W41" s="4"/>
      <c r="X41" s="4"/>
      <c r="Y41" s="4"/>
      <c r="Z41" s="4"/>
      <c r="AA41" s="4"/>
      <c r="AB41" s="4"/>
      <c r="AC41" s="4"/>
      <c r="AD41" s="4"/>
      <c r="AE41" s="4"/>
    </row>
    <row r="42" customFormat="false" ht="13.8" hidden="false" customHeight="false" outlineLevel="0" collapsed="false">
      <c r="A42" s="4"/>
      <c r="B42" s="94" t="s">
        <v>134</v>
      </c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4"/>
      <c r="N42" s="94"/>
      <c r="O42" s="94"/>
      <c r="P42" s="94"/>
      <c r="Q42" s="95"/>
      <c r="R42" s="96"/>
      <c r="S42" s="96" t="n">
        <f aca="false">SUM(S12:S41)</f>
        <v>100</v>
      </c>
      <c r="T42" s="97" t="n">
        <v>0</v>
      </c>
      <c r="U42" s="89"/>
      <c r="V42" s="4"/>
      <c r="W42" s="4"/>
      <c r="X42" s="4"/>
      <c r="Y42" s="4"/>
      <c r="Z42" s="4"/>
      <c r="AA42" s="4"/>
      <c r="AB42" s="4"/>
      <c r="AC42" s="4"/>
      <c r="AD42" s="4"/>
      <c r="AE42" s="4"/>
    </row>
    <row r="43" customFormat="false" ht="13.8" hidden="false" customHeight="false" outlineLevel="0" collapsed="false">
      <c r="A43" s="98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100"/>
      <c r="V43" s="4"/>
      <c r="W43" s="4"/>
      <c r="X43" s="4"/>
      <c r="Y43" s="4"/>
      <c r="Z43" s="4"/>
      <c r="AA43" s="4"/>
      <c r="AB43" s="4"/>
      <c r="AC43" s="4"/>
      <c r="AD43" s="4"/>
      <c r="AE43" s="4"/>
    </row>
    <row r="44" customFormat="false" ht="13.8" hidden="false" customHeight="false" outlineLevel="0" collapsed="false">
      <c r="A44" s="87"/>
      <c r="B44" s="4"/>
      <c r="C44" s="4"/>
      <c r="D44" s="4" t="s">
        <v>135</v>
      </c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23"/>
      <c r="S44" s="23"/>
      <c r="T44" s="4"/>
      <c r="U44" s="89"/>
      <c r="V44" s="23"/>
      <c r="W44" s="23"/>
      <c r="X44" s="23"/>
      <c r="Y44" s="23"/>
      <c r="Z44" s="23"/>
      <c r="AA44" s="4"/>
      <c r="AB44" s="4"/>
      <c r="AC44" s="4"/>
      <c r="AD44" s="4"/>
      <c r="AE44" s="4"/>
    </row>
    <row r="45" customFormat="false" ht="13.8" hidden="false" customHeight="false" outlineLevel="0" collapsed="false">
      <c r="A45" s="87"/>
      <c r="B45" s="4"/>
      <c r="C45" s="4"/>
      <c r="D45" s="4" t="s">
        <v>136</v>
      </c>
      <c r="E45" s="4"/>
      <c r="F45" s="4"/>
      <c r="G45" s="4"/>
      <c r="H45" s="4" t="s">
        <v>137</v>
      </c>
      <c r="I45" s="4"/>
      <c r="J45" s="4"/>
      <c r="K45" s="4"/>
      <c r="L45" s="4"/>
      <c r="M45" s="4"/>
      <c r="N45" s="4" t="s">
        <v>138</v>
      </c>
      <c r="O45" s="4"/>
      <c r="P45" s="4"/>
      <c r="Q45" s="4"/>
      <c r="R45" s="4"/>
      <c r="S45" s="4"/>
      <c r="T45" s="4"/>
      <c r="U45" s="89"/>
      <c r="V45" s="4"/>
      <c r="W45" s="4"/>
      <c r="X45" s="4"/>
      <c r="Y45" s="4"/>
      <c r="Z45" s="4"/>
      <c r="AA45" s="4"/>
      <c r="AB45" s="4"/>
      <c r="AC45" s="4"/>
      <c r="AD45" s="4"/>
      <c r="AE45" s="4"/>
    </row>
    <row r="46" customFormat="false" ht="13.8" hidden="false" customHeight="false" outlineLevel="0" collapsed="false">
      <c r="A46" s="87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89"/>
      <c r="V46" s="4"/>
      <c r="W46" s="4"/>
      <c r="X46" s="4"/>
      <c r="Y46" s="4"/>
      <c r="Z46" s="4"/>
      <c r="AA46" s="4"/>
      <c r="AB46" s="4"/>
      <c r="AC46" s="4"/>
      <c r="AD46" s="4"/>
      <c r="AE46" s="4"/>
    </row>
    <row r="47" customFormat="false" ht="13.8" hidden="false" customHeight="false" outlineLevel="0" collapsed="false">
      <c r="A47" s="87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89"/>
      <c r="V47" s="4"/>
      <c r="W47" s="4"/>
      <c r="X47" s="4"/>
      <c r="Y47" s="4"/>
      <c r="Z47" s="4"/>
      <c r="AA47" s="4"/>
      <c r="AB47" s="4"/>
      <c r="AC47" s="4"/>
      <c r="AD47" s="4"/>
      <c r="AE47" s="4"/>
    </row>
    <row r="48" customFormat="false" ht="13.8" hidden="false" customHeight="false" outlineLevel="0" collapsed="false">
      <c r="A48" s="87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89"/>
      <c r="V48" s="4"/>
      <c r="W48" s="4"/>
      <c r="X48" s="4"/>
      <c r="Y48" s="4"/>
      <c r="Z48" s="4"/>
      <c r="AA48" s="4"/>
      <c r="AB48" s="4"/>
      <c r="AC48" s="4"/>
      <c r="AD48" s="4"/>
      <c r="AE48" s="4"/>
    </row>
    <row r="49" customFormat="false" ht="13.8" hidden="false" customHeight="false" outlineLevel="0" collapsed="false">
      <c r="A49" s="87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89"/>
      <c r="V49" s="4"/>
      <c r="W49" s="4"/>
      <c r="X49" s="4"/>
      <c r="Y49" s="4"/>
      <c r="Z49" s="4"/>
      <c r="AA49" s="4"/>
      <c r="AB49" s="4"/>
      <c r="AC49" s="4"/>
      <c r="AD49" s="4"/>
      <c r="AE49" s="4"/>
    </row>
    <row r="50" customFormat="false" ht="13.8" hidden="false" customHeight="false" outlineLevel="0" collapsed="false">
      <c r="A50" s="87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89"/>
      <c r="V50" s="4"/>
      <c r="W50" s="4"/>
      <c r="X50" s="4"/>
      <c r="Y50" s="4"/>
      <c r="Z50" s="4"/>
      <c r="AA50" s="4"/>
      <c r="AB50" s="4"/>
      <c r="AC50" s="4"/>
      <c r="AD50" s="4"/>
      <c r="AE50" s="4"/>
    </row>
    <row r="51" customFormat="false" ht="13.8" hidden="false" customHeight="false" outlineLevel="0" collapsed="false">
      <c r="A51" s="87"/>
      <c r="B51" s="4"/>
      <c r="C51" s="4"/>
      <c r="D51" s="101" t="s">
        <v>7</v>
      </c>
      <c r="E51" s="4"/>
      <c r="F51" s="4"/>
      <c r="G51" s="4"/>
      <c r="H51" s="101" t="s">
        <v>139</v>
      </c>
      <c r="I51" s="101"/>
      <c r="J51" s="101"/>
      <c r="K51" s="101"/>
      <c r="L51" s="4"/>
      <c r="M51" s="4"/>
      <c r="N51" s="101" t="s">
        <v>140</v>
      </c>
      <c r="O51" s="4"/>
      <c r="P51" s="4"/>
      <c r="Q51" s="4"/>
      <c r="R51" s="4"/>
      <c r="S51" s="4"/>
      <c r="T51" s="4"/>
      <c r="U51" s="89"/>
      <c r="V51" s="4"/>
      <c r="W51" s="4"/>
      <c r="X51" s="4"/>
      <c r="Y51" s="4"/>
      <c r="Z51" s="4"/>
      <c r="AA51" s="4"/>
      <c r="AB51" s="4"/>
      <c r="AC51" s="4"/>
      <c r="AD51" s="4"/>
      <c r="AE51" s="4"/>
    </row>
    <row r="52" customFormat="false" ht="13.8" hidden="false" customHeight="false" outlineLevel="0" collapsed="false">
      <c r="A52" s="4"/>
      <c r="B52" s="4"/>
      <c r="C52" s="4"/>
      <c r="D52" s="101" t="s">
        <v>141</v>
      </c>
      <c r="E52" s="101"/>
      <c r="F52" s="101"/>
      <c r="G52" s="4"/>
      <c r="H52" s="101" t="s">
        <v>142</v>
      </c>
      <c r="I52" s="4"/>
      <c r="J52" s="4"/>
      <c r="K52" s="4"/>
      <c r="L52" s="4"/>
      <c r="M52" s="4"/>
      <c r="N52" s="101" t="s">
        <v>143</v>
      </c>
      <c r="O52" s="101"/>
      <c r="P52" s="101"/>
      <c r="Q52" s="101"/>
      <c r="R52" s="4"/>
      <c r="S52" s="4"/>
      <c r="T52" s="4"/>
      <c r="U52" s="89"/>
      <c r="V52" s="4"/>
      <c r="W52" s="4"/>
      <c r="X52" s="4"/>
      <c r="Y52" s="4"/>
      <c r="Z52" s="4"/>
      <c r="AA52" s="4"/>
      <c r="AB52" s="4"/>
      <c r="AC52" s="4"/>
      <c r="AD52" s="4"/>
      <c r="AE52" s="4"/>
    </row>
    <row r="53" customFormat="false" ht="13.8" hidden="false" customHeight="false" outlineLevel="0" collapsed="false">
      <c r="A53" s="98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100"/>
      <c r="V53" s="4"/>
      <c r="W53" s="4"/>
      <c r="X53" s="4"/>
      <c r="Y53" s="4"/>
      <c r="Z53" s="4"/>
      <c r="AA53" s="4"/>
      <c r="AB53" s="4"/>
      <c r="AC53" s="4"/>
      <c r="AD53" s="4"/>
      <c r="AE53" s="4"/>
    </row>
  </sheetData>
  <mergeCells count="43">
    <mergeCell ref="B1:T1"/>
    <mergeCell ref="B2:T2"/>
    <mergeCell ref="B4:C4"/>
    <mergeCell ref="D4:J4"/>
    <mergeCell ref="K4:L4"/>
    <mergeCell ref="M4:T4"/>
    <mergeCell ref="B5:C5"/>
    <mergeCell ref="D5:J5"/>
    <mergeCell ref="K5:L5"/>
    <mergeCell ref="M5:T5"/>
    <mergeCell ref="B6:C6"/>
    <mergeCell ref="D6:J6"/>
    <mergeCell ref="K6:L6"/>
    <mergeCell ref="M6:T6"/>
    <mergeCell ref="B8:B9"/>
    <mergeCell ref="D8:D9"/>
    <mergeCell ref="F8:F9"/>
    <mergeCell ref="G8:G9"/>
    <mergeCell ref="H8:H9"/>
    <mergeCell ref="I8:I9"/>
    <mergeCell ref="K8:L8"/>
    <mergeCell ref="M8:M9"/>
    <mergeCell ref="N8:N9"/>
    <mergeCell ref="T8:T9"/>
    <mergeCell ref="B10:D10"/>
    <mergeCell ref="C11:T11"/>
    <mergeCell ref="C16:T16"/>
    <mergeCell ref="B18:D18"/>
    <mergeCell ref="C19:T19"/>
    <mergeCell ref="C21:T21"/>
    <mergeCell ref="B22:F22"/>
    <mergeCell ref="C23:T23"/>
    <mergeCell ref="C29:T29"/>
    <mergeCell ref="C31:T31"/>
    <mergeCell ref="B36:F36"/>
    <mergeCell ref="C37:T37"/>
    <mergeCell ref="C39:T39"/>
    <mergeCell ref="B42:P42"/>
    <mergeCell ref="D44:L44"/>
    <mergeCell ref="D45:F45"/>
    <mergeCell ref="H51:K51"/>
    <mergeCell ref="D52:F52"/>
    <mergeCell ref="N52:P52"/>
  </mergeCells>
  <dataValidations count="4">
    <dataValidation allowBlank="true" errorStyle="stop" operator="between" showDropDown="false" showErrorMessage="true" showInputMessage="false" sqref="E12:E15 E17 E20 E24:E28 E30 E32:E35 E38 E40:E41" type="list">
      <formula1>"VAM,HAM,Job Desc,Initiative,Problem,Boundaries"</formula1>
      <formula2>0</formula2>
    </dataValidation>
    <dataValidation allowBlank="true" errorStyle="stop" operator="between" showDropDown="false" showErrorMessage="true" showInputMessage="false" sqref="C12:C15 C17 C20 C24:C28 C30 C32:C35 C38 C40:C41" type="list">
      <formula1>"IDR,%,#"</formula1>
      <formula2>0</formula2>
    </dataValidation>
    <dataValidation allowBlank="true" errorStyle="stop" operator="between" showDropDown="false" showErrorMessage="true" showInputMessage="false" sqref="M12:M15 M17 M20 M24:M28 M30 M32:M35 M38 M40:M41" type="list">
      <formula1>"Maksimal,Minimal,MIn-Max"</formula1>
      <formula2>0</formula2>
    </dataValidation>
    <dataValidation allowBlank="true" errorStyle="stop" operator="equal" showDropDown="false" showErrorMessage="true" showInputMessage="false" sqref="G25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3:E10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8.6796875" defaultRowHeight="12.75" zeroHeight="false" outlineLevelRow="0" outlineLevelCol="0"/>
  <cols>
    <col collapsed="false" customWidth="true" hidden="false" outlineLevel="0" max="2" min="2" style="1" width="9.82"/>
    <col collapsed="false" customWidth="true" hidden="false" outlineLevel="0" max="3" min="3" style="1" width="32.29"/>
    <col collapsed="false" customWidth="true" hidden="false" outlineLevel="0" max="4" min="4" style="1" width="20.38"/>
    <col collapsed="false" customWidth="true" hidden="false" outlineLevel="0" max="5" min="5" style="1" width="40.56"/>
  </cols>
  <sheetData>
    <row r="3" customFormat="false" ht="12.75" hidden="false" customHeight="false" outlineLevel="0" collapsed="false">
      <c r="A3" s="102"/>
      <c r="B3" s="103" t="s">
        <v>144</v>
      </c>
      <c r="C3" s="103" t="s">
        <v>145</v>
      </c>
      <c r="D3" s="103" t="s">
        <v>146</v>
      </c>
      <c r="E3" s="103" t="s">
        <v>147</v>
      </c>
    </row>
    <row r="4" customFormat="false" ht="12.75" hidden="false" customHeight="false" outlineLevel="0" collapsed="false">
      <c r="B4" s="104" t="s">
        <v>38</v>
      </c>
      <c r="C4" s="104" t="s">
        <v>148</v>
      </c>
      <c r="D4" s="104" t="s">
        <v>149</v>
      </c>
      <c r="E4" s="104" t="s">
        <v>150</v>
      </c>
    </row>
    <row r="5" customFormat="false" ht="12.75" hidden="false" customHeight="false" outlineLevel="0" collapsed="false">
      <c r="B5" s="104" t="s">
        <v>48</v>
      </c>
      <c r="C5" s="104" t="s">
        <v>50</v>
      </c>
      <c r="D5" s="104" t="s">
        <v>151</v>
      </c>
      <c r="E5" s="104" t="s">
        <v>150</v>
      </c>
    </row>
    <row r="6" customFormat="false" ht="12.75" hidden="false" customHeight="false" outlineLevel="0" collapsed="false">
      <c r="B6" s="104" t="s">
        <v>55</v>
      </c>
      <c r="C6" s="104" t="s">
        <v>56</v>
      </c>
      <c r="D6" s="104" t="s">
        <v>151</v>
      </c>
      <c r="E6" s="104" t="s">
        <v>152</v>
      </c>
    </row>
    <row r="7" customFormat="false" ht="12.75" hidden="false" customHeight="false" outlineLevel="0" collapsed="false">
      <c r="B7" s="104" t="s">
        <v>72</v>
      </c>
      <c r="C7" s="104" t="s">
        <v>153</v>
      </c>
      <c r="D7" s="104" t="s">
        <v>149</v>
      </c>
      <c r="E7" s="104" t="s">
        <v>154</v>
      </c>
    </row>
    <row r="8" customFormat="false" ht="12.75" hidden="false" customHeight="false" outlineLevel="0" collapsed="false">
      <c r="B8" s="104" t="s">
        <v>106</v>
      </c>
      <c r="C8" s="104" t="s">
        <v>155</v>
      </c>
      <c r="D8" s="104" t="s">
        <v>151</v>
      </c>
      <c r="E8" s="104" t="s">
        <v>152</v>
      </c>
    </row>
    <row r="9" customFormat="false" ht="12.75" hidden="false" customHeight="false" outlineLevel="0" collapsed="false">
      <c r="B9" s="104" t="s">
        <v>111</v>
      </c>
      <c r="C9" s="104" t="s">
        <v>112</v>
      </c>
      <c r="D9" s="104" t="s">
        <v>151</v>
      </c>
      <c r="E9" s="104" t="s">
        <v>156</v>
      </c>
    </row>
    <row r="10" customFormat="false" ht="12.75" hidden="false" customHeight="false" outlineLevel="0" collapsed="false">
      <c r="B10" s="104" t="s">
        <v>122</v>
      </c>
      <c r="C10" s="104" t="s">
        <v>157</v>
      </c>
      <c r="D10" s="104" t="s">
        <v>149</v>
      </c>
      <c r="E10" s="104" t="s">
        <v>158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8.76"/>
    <col collapsed="false" customWidth="true" hidden="false" outlineLevel="0" max="5" min="5" style="1" width="9.62"/>
    <col collapsed="false" customWidth="true" hidden="false" outlineLevel="0" max="6" min="6" style="1" width="20.98"/>
  </cols>
  <sheetData>
    <row r="1" customFormat="false" ht="17.25" hidden="false" customHeight="false" outlineLevel="0" collapsed="false">
      <c r="A1" s="105" t="s">
        <v>159</v>
      </c>
      <c r="B1" s="106" t="s">
        <v>39</v>
      </c>
      <c r="C1" s="107" t="s">
        <v>160</v>
      </c>
      <c r="D1" s="108" t="s">
        <v>161</v>
      </c>
      <c r="E1" s="108"/>
      <c r="F1" s="108"/>
      <c r="G1" s="108"/>
      <c r="H1" s="108"/>
      <c r="I1" s="108"/>
      <c r="J1" s="108"/>
      <c r="K1" s="108"/>
      <c r="L1" s="108"/>
      <c r="M1" s="108"/>
    </row>
    <row r="2" customFormat="false" ht="13.8" hidden="false" customHeight="false" outlineLevel="0" collapsed="false">
      <c r="A2" s="105" t="s">
        <v>16</v>
      </c>
      <c r="B2" s="109" t="s">
        <v>162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</row>
    <row r="3" customFormat="false" ht="13.8" hidden="false" customHeight="false" outlineLevel="0" collapsed="false">
      <c r="A3" s="105" t="s">
        <v>21</v>
      </c>
      <c r="B3" s="109" t="s">
        <v>46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</row>
    <row r="5" customFormat="false" ht="13.8" hidden="false" customHeight="false" outlineLevel="0" collapsed="false">
      <c r="C5" s="110" t="s">
        <v>163</v>
      </c>
      <c r="D5" s="111" t="n">
        <v>0.7</v>
      </c>
      <c r="E5" s="108"/>
      <c r="F5" s="108"/>
      <c r="G5" s="108"/>
      <c r="H5" s="108"/>
      <c r="I5" s="108"/>
      <c r="J5" s="108"/>
      <c r="K5" s="108"/>
      <c r="L5" s="108"/>
      <c r="M5" s="108"/>
    </row>
    <row r="6" customFormat="false" ht="13.8" hidden="false" customHeight="false" outlineLevel="0" collapsed="false">
      <c r="A6" s="112" t="s">
        <v>16</v>
      </c>
      <c r="B6" s="113" t="s">
        <v>164</v>
      </c>
      <c r="C6" s="113" t="s">
        <v>165</v>
      </c>
      <c r="D6" s="113" t="s">
        <v>31</v>
      </c>
      <c r="E6" s="113" t="s">
        <v>25</v>
      </c>
      <c r="F6" s="114" t="s">
        <v>166</v>
      </c>
      <c r="G6" s="108"/>
      <c r="H6" s="108"/>
      <c r="I6" s="108"/>
      <c r="J6" s="108"/>
      <c r="K6" s="108"/>
      <c r="L6" s="108"/>
      <c r="M6" s="108"/>
    </row>
    <row r="7" customFormat="false" ht="13.8" hidden="false" customHeight="false" outlineLevel="0" collapsed="false">
      <c r="A7" s="115" t="s">
        <v>167</v>
      </c>
      <c r="B7" s="116" t="n">
        <v>105</v>
      </c>
      <c r="C7" s="116" t="n">
        <v>142</v>
      </c>
      <c r="D7" s="116" t="n">
        <f aca="false">C7*$D$5</f>
        <v>99.4</v>
      </c>
      <c r="E7" s="117" t="n">
        <f aca="false">IF(ISBLANK(B7), 0,IF(B7&lt;D7, 0, IF(B7=D7, 80, IF(B7=C7, 100, IF(B7&lt;C7, 80 + (B7-D7)/(C7-D7)*(100-80), 100 + (B7-C7)/(C7-D7)*(100-80))))))</f>
        <v>82.6291079812207</v>
      </c>
      <c r="F7" s="118" t="str">
        <f aca="false">IF(ISBLANK(B7), "isi data dulu",IF(B7 &lt; D7, "Dibawah target", IF(B7 &lt;= C7, "Di dalam target", "Melebihi target")))</f>
        <v>Di dalam target</v>
      </c>
      <c r="G7" s="108"/>
      <c r="H7" s="108"/>
      <c r="I7" s="108"/>
      <c r="J7" s="108"/>
      <c r="K7" s="108"/>
      <c r="L7" s="108"/>
      <c r="M7" s="108"/>
    </row>
    <row r="8" customFormat="false" ht="13.8" hidden="false" customHeight="false" outlineLevel="0" collapsed="false">
      <c r="A8" s="119" t="s">
        <v>34</v>
      </c>
      <c r="B8" s="120" t="n">
        <v>66</v>
      </c>
      <c r="C8" s="120" t="n">
        <v>235</v>
      </c>
      <c r="D8" s="120" t="n">
        <f aca="false">C8*$D$5</f>
        <v>164.5</v>
      </c>
      <c r="E8" s="121" t="n">
        <f aca="false">IF(ISBLANK(B8), 0,IF(B8&lt;D8, 0, IF(B8=D8, 80, IF(B8=C8, 100, IF(B8&lt;C8, 80 + (B8-D8)/(C8-D8)*(100-80), 100 + (B8-C8)/(C8-D8)*(100-80))))))</f>
        <v>0</v>
      </c>
      <c r="F8" s="122" t="str">
        <f aca="false">IF(ISBLANK(B8), "isi data dulu",IF(B8 &lt; D8, "Dibawah target", IF(B8 &lt;= C8, "Di dalam target", "Melebihi target")))</f>
        <v>Dibawah target</v>
      </c>
      <c r="G8" s="108"/>
      <c r="H8" s="108"/>
      <c r="I8" s="108"/>
      <c r="J8" s="108"/>
      <c r="K8" s="108"/>
      <c r="L8" s="108"/>
      <c r="M8" s="108"/>
    </row>
    <row r="9" customFormat="false" ht="13.8" hidden="false" customHeight="false" outlineLevel="0" collapsed="false">
      <c r="A9" s="115" t="s">
        <v>37</v>
      </c>
      <c r="B9" s="116" t="n">
        <v>73</v>
      </c>
      <c r="C9" s="116" t="n">
        <v>806</v>
      </c>
      <c r="D9" s="116" t="n">
        <f aca="false">C9*$D$5</f>
        <v>564.2</v>
      </c>
      <c r="E9" s="117" t="n">
        <f aca="false">IF(ISBLANK(B9), 0,IF(B9&lt;D9, 0, IF(B9=D9, 80, IF(B9=C9, 100, IF(B9&lt;C9, 80 + (B9-D9)/(C9-D9)*(100-80), 100 + (B9-C9)/(C9-D9)*(100-80))))))</f>
        <v>0</v>
      </c>
      <c r="F9" s="118" t="str">
        <f aca="false">IF(ISBLANK(B9), "isi data dulu",IF(B9 &lt; D9, "Dibawah target", IF(B9 &lt;= C9, "Di dalam target", "Melebihi target")))</f>
        <v>Dibawah target</v>
      </c>
      <c r="G9" s="108"/>
      <c r="H9" s="108"/>
      <c r="I9" s="108"/>
      <c r="J9" s="108"/>
      <c r="K9" s="108"/>
      <c r="L9" s="108"/>
      <c r="M9" s="108"/>
    </row>
    <row r="10" customFormat="false" ht="13.8" hidden="false" customHeight="false" outlineLevel="0" collapsed="false">
      <c r="A10" s="119" t="s">
        <v>47</v>
      </c>
      <c r="B10" s="120" t="n">
        <v>65</v>
      </c>
      <c r="C10" s="120" t="n">
        <v>1519</v>
      </c>
      <c r="D10" s="120" t="n">
        <f aca="false">C10*$D$5</f>
        <v>1063.3</v>
      </c>
      <c r="E10" s="121" t="n">
        <f aca="false">IF(ISBLANK(B10), 0,IF(B10&lt;D10, 0, IF(B10=D10, 80, IF(B10=C10, 100, IF(B10&lt;C10, 80 + (B10-D10)/(C10-D10)*(100-80), 100 + (B10-C10)/(C10-D10)*(100-80))))))</f>
        <v>0</v>
      </c>
      <c r="F10" s="122" t="str">
        <f aca="false">IF(ISBLANK(B10), "isi data dulu",IF(B10 &lt; D10, "Dibawah target", IF(B10 &lt;= C10, "Di dalam target", "Melebihi target")))</f>
        <v>Dibawah target</v>
      </c>
      <c r="G10" s="108"/>
      <c r="H10" s="108"/>
      <c r="I10" s="108"/>
      <c r="J10" s="108"/>
      <c r="K10" s="108"/>
      <c r="L10" s="108"/>
      <c r="M10" s="108"/>
    </row>
    <row r="11" customFormat="false" ht="13.8" hidden="false" customHeight="false" outlineLevel="0" collapsed="false">
      <c r="A11" s="115" t="s">
        <v>61</v>
      </c>
      <c r="B11" s="116" t="n">
        <v>87</v>
      </c>
      <c r="C11" s="116" t="n">
        <v>2560</v>
      </c>
      <c r="D11" s="116" t="n">
        <f aca="false">C11*$D$5</f>
        <v>1792</v>
      </c>
      <c r="E11" s="117" t="n">
        <f aca="false">IF(ISBLANK(B11), 0,IF(B11&lt;D11, 0, IF(B11=D11, 80, IF(B11=C11, 100, IF(B11&lt;C11, 80 + (B11-D11)/(C11-D11)*(100-80), 100 + (B11-C11)/(C11-D11)*(100-80))))))</f>
        <v>0</v>
      </c>
      <c r="F11" s="118" t="str">
        <f aca="false">IF(ISBLANK(B11), "isi data dulu",IF(B11 &lt; D11, "Dibawah target", IF(B11 &lt;= C11, "Di dalam target", "Melebihi target")))</f>
        <v>Dibawah target</v>
      </c>
      <c r="G11" s="108"/>
      <c r="H11" s="108"/>
      <c r="I11" s="108"/>
      <c r="J11" s="108"/>
      <c r="K11" s="108"/>
      <c r="L11" s="108"/>
      <c r="M11" s="108"/>
    </row>
    <row r="12" customFormat="false" ht="13.8" hidden="false" customHeight="false" outlineLevel="0" collapsed="false">
      <c r="A12" s="119" t="s">
        <v>168</v>
      </c>
      <c r="B12" s="120" t="n">
        <v>75</v>
      </c>
      <c r="C12" s="120" t="n">
        <v>3087</v>
      </c>
      <c r="D12" s="120" t="n">
        <f aca="false">C12*$D$5</f>
        <v>2160.9</v>
      </c>
      <c r="E12" s="121" t="n">
        <f aca="false">IF(ISBLANK(B12), 0,IF(B12&lt;D12, 0, IF(B12=D12, 80, IF(B12=C12, 100, IF(B12&lt;C12, 80 + (B12-D12)/(C12-D12)*(100-80), 100 + (B12-C12)/(C12-D12)*(100-80))))))</f>
        <v>0</v>
      </c>
      <c r="F12" s="122" t="str">
        <f aca="false">IF(ISBLANK(B12), "isi data dulu",IF(B12 &lt; D12, "Dibawah target", IF(B12 &lt;= C12, "Di dalam target", "Melebihi target")))</f>
        <v>Dibawah target</v>
      </c>
      <c r="G12" s="108"/>
      <c r="H12" s="108"/>
      <c r="I12" s="108"/>
      <c r="J12" s="108"/>
      <c r="K12" s="108"/>
      <c r="L12" s="108"/>
      <c r="M12" s="108"/>
    </row>
    <row r="13" customFormat="false" ht="13.8" hidden="false" customHeight="false" outlineLevel="0" collapsed="false">
      <c r="A13" s="115" t="s">
        <v>66</v>
      </c>
      <c r="B13" s="116" t="n">
        <v>104</v>
      </c>
      <c r="C13" s="116" t="n">
        <v>3667</v>
      </c>
      <c r="D13" s="116" t="n">
        <f aca="false">C13*$D$5</f>
        <v>2566.9</v>
      </c>
      <c r="E13" s="117" t="n">
        <f aca="false">IF(ISBLANK(B13), 0,IF(B13&lt;D13, 0, IF(B13=D13, 80, IF(B13=C13, 100, IF(B13&lt;C13, 80 + (B13-D13)/(C13-D13)*(100-80), 100 + (B13-C13)/(C13-D13)*(100-80))))))</f>
        <v>0</v>
      </c>
      <c r="F13" s="118" t="str">
        <f aca="false">IF(ISBLANK(B13), "isi data dulu",IF(B13 &lt; D13, "Dibawah target", IF(B13 &lt;= C13, "Di dalam target", "Melebihi target")))</f>
        <v>Dibawah target</v>
      </c>
      <c r="G13" s="108"/>
      <c r="H13" s="108"/>
      <c r="I13" s="108"/>
      <c r="J13" s="108"/>
      <c r="K13" s="108"/>
      <c r="L13" s="108"/>
      <c r="M13" s="108"/>
    </row>
    <row r="14" customFormat="false" ht="13.8" hidden="false" customHeight="false" outlineLevel="0" collapsed="false">
      <c r="A14" s="119" t="s">
        <v>169</v>
      </c>
      <c r="B14" s="120" t="n">
        <v>88</v>
      </c>
      <c r="C14" s="120" t="n">
        <v>4455</v>
      </c>
      <c r="D14" s="120" t="n">
        <f aca="false">C14*$D$5</f>
        <v>3118.5</v>
      </c>
      <c r="E14" s="121" t="n">
        <f aca="false">IF(ISBLANK(B14), 0,IF(B14&lt;D14, 0, IF(B14=D14, 80, IF(B14=C14, 100, IF(B14&lt;C14, 80 + (B14-D14)/(C14-D14)*(100-80), 100 + (B14-C14)/(C14-D14)*(100-80))))))</f>
        <v>0</v>
      </c>
      <c r="F14" s="122" t="str">
        <f aca="false">IF(ISBLANK(B14), "isi data dulu",IF(B14 &lt; D14, "Dibawah target", IF(B14 &lt;= C14, "Di dalam target", "Melebihi target")))</f>
        <v>Dibawah target</v>
      </c>
      <c r="G14" s="108"/>
      <c r="H14" s="108"/>
      <c r="I14" s="108"/>
      <c r="J14" s="108"/>
      <c r="K14" s="108"/>
      <c r="L14" s="108"/>
      <c r="M14" s="108"/>
    </row>
    <row r="15" customFormat="false" ht="13.8" hidden="false" customHeight="false" outlineLevel="0" collapsed="false">
      <c r="A15" s="115" t="s">
        <v>170</v>
      </c>
      <c r="B15" s="116" t="n">
        <v>98</v>
      </c>
      <c r="C15" s="116" t="n">
        <v>5430</v>
      </c>
      <c r="D15" s="116" t="n">
        <f aca="false">C15*$D$5</f>
        <v>3801</v>
      </c>
      <c r="E15" s="117" t="n">
        <f aca="false">IF(ISBLANK(B15), 0,IF(B15&lt;D15, 0, IF(B15=D15, 80, IF(B15=C15, 100, IF(B15&lt;C15, 80 + (B15-D15)/(C15-D15)*(100-80), 100 + (B15-C15)/(C15-D15)*(100-80))))))</f>
        <v>0</v>
      </c>
      <c r="F15" s="118" t="str">
        <f aca="false">IF(ISBLANK(B15), "isi data dulu",IF(B15 &lt; D15, "Dibawah target", IF(B15 &lt;= C15, "Di dalam target", "Melebihi target")))</f>
        <v>Dibawah target</v>
      </c>
      <c r="G15" s="108"/>
      <c r="H15" s="108"/>
      <c r="I15" s="108"/>
      <c r="J15" s="108"/>
      <c r="K15" s="108"/>
      <c r="L15" s="108"/>
      <c r="M15" s="108"/>
    </row>
    <row r="16" customFormat="false" ht="13.8" hidden="false" customHeight="false" outlineLevel="0" collapsed="false">
      <c r="A16" s="119" t="s">
        <v>171</v>
      </c>
      <c r="B16" s="120"/>
      <c r="C16" s="120" t="n">
        <v>6755</v>
      </c>
      <c r="D16" s="120" t="n">
        <f aca="false">C16*$D$5</f>
        <v>4728.5</v>
      </c>
      <c r="E16" s="121" t="n">
        <f aca="false">IF(ISBLANK(B16), 0,IF(B16&lt;D16, 0, IF(B16=D16, 80, IF(B16=C16, 100, IF(B16&lt;C16, 80 + (B16-D16)/(C16-D16)*(100-80), 100 + (B16-C16)/(C16-D16)*(100-80))))))</f>
        <v>0</v>
      </c>
      <c r="F16" s="122" t="str">
        <f aca="false">IF(ISBLANK(B16), "isi data dulu",IF(B16 &lt; D16, "Dibawah target", IF(B16 &lt;= C16, "Di dalam target", "Melebihi target")))</f>
        <v>isi data dulu</v>
      </c>
      <c r="G16" s="108"/>
      <c r="H16" s="108"/>
      <c r="I16" s="108"/>
      <c r="J16" s="108"/>
      <c r="K16" s="108"/>
      <c r="L16" s="108"/>
      <c r="M16" s="108"/>
    </row>
    <row r="17" customFormat="false" ht="13.8" hidden="false" customHeight="false" outlineLevel="0" collapsed="false">
      <c r="A17" s="115" t="s">
        <v>68</v>
      </c>
      <c r="B17" s="116"/>
      <c r="C17" s="116" t="n">
        <v>7291</v>
      </c>
      <c r="D17" s="116" t="n">
        <f aca="false">C17*$D$5</f>
        <v>5103.7</v>
      </c>
      <c r="E17" s="117" t="n">
        <f aca="false">IF(ISBLANK(B17), 0,IF(B17&lt;D17, 0, IF(B17=D17, 80, IF(B17=C17, 100, IF(B17&lt;C17, 80 + (B17-D17)/(C17-D17)*(100-80), 100 + (B17-C17)/(C17-D17)*(100-80))))))</f>
        <v>0</v>
      </c>
      <c r="F17" s="118" t="str">
        <f aca="false">IF(ISBLANK(B17), "isi data dulu",IF(B17 &lt; D17, "Dibawah target", IF(B17 &lt;= C17, "Di dalam target", "Melebihi target")))</f>
        <v>isi data dulu</v>
      </c>
      <c r="G17" s="108"/>
      <c r="H17" s="108"/>
      <c r="I17" s="108"/>
      <c r="J17" s="108"/>
      <c r="K17" s="108"/>
      <c r="L17" s="108"/>
      <c r="M17" s="108"/>
    </row>
    <row r="18" customFormat="false" ht="13.8" hidden="false" customHeight="false" outlineLevel="0" collapsed="false">
      <c r="A18" s="119" t="s">
        <v>71</v>
      </c>
      <c r="B18" s="120"/>
      <c r="C18" s="120" t="n">
        <v>9089</v>
      </c>
      <c r="D18" s="120" t="n">
        <f aca="false">C18*$D$5</f>
        <v>6362.3</v>
      </c>
      <c r="E18" s="121" t="n">
        <f aca="false">IF(ISBLANK(B18), 0,IF(B18&lt;D18, 0, IF(B18=D18, 80, IF(B18=C18, 100, IF(B18&lt;C18, 80 + (B18-D18)/(C18-D18)*(100-80), 100 + (B18-C18)/(C18-D18)*(100-80))))))</f>
        <v>0</v>
      </c>
      <c r="F18" s="122" t="str">
        <f aca="false">IF(ISBLANK(B18), "isi data dulu",IF(B18 &lt; D18, "Dibawah target", IF(B18 &lt;= C18, "Di dalam target", "Melebihi target")))</f>
        <v>isi data dulu</v>
      </c>
      <c r="G18" s="108"/>
      <c r="H18" s="108"/>
      <c r="I18" s="108"/>
      <c r="J18" s="108"/>
      <c r="K18" s="108"/>
      <c r="L18" s="108"/>
      <c r="M18" s="108"/>
    </row>
    <row r="19" customFormat="false" ht="13.8" hidden="false" customHeight="false" outlineLevel="0" collapsed="false">
      <c r="A19" s="123" t="s">
        <v>172</v>
      </c>
      <c r="B19" s="124" t="n">
        <f aca="false">SUM(B7:B18)</f>
        <v>761</v>
      </c>
      <c r="C19" s="124" t="n">
        <f aca="false">SUM(C7:C18)</f>
        <v>45036</v>
      </c>
      <c r="D19" s="124" t="n">
        <f aca="false">SUM(D7:D18)</f>
        <v>31525.2</v>
      </c>
      <c r="E19" s="125" t="n">
        <f aca="false">(B19/C19)*100</f>
        <v>1.68975930366818</v>
      </c>
      <c r="F19" s="126" t="str">
        <f aca="false">IF(B19 &lt; D19, "Dibawah target", IF(B19 &lt;= C19, "Di dalam target", "Melebihi target"))</f>
        <v>Dibawah target</v>
      </c>
      <c r="G19" s="108"/>
      <c r="H19" s="108"/>
      <c r="I19" s="108"/>
      <c r="J19" s="108"/>
      <c r="K19" s="108"/>
      <c r="L19" s="108"/>
      <c r="M19" s="108"/>
    </row>
    <row r="20" customFormat="false" ht="13.5" hidden="false" customHeight="false" outlineLevel="0" collapsed="false">
      <c r="A20" s="108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</row>
    <row r="21" customFormat="false" ht="13.5" hidden="false" customHeight="false" outlineLevel="0" collapsed="false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</row>
    <row r="22" customFormat="false" ht="13.5" hidden="false" customHeight="false" outlineLevel="0" collapsed="false">
      <c r="A22" s="108"/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</row>
    <row r="23" customFormat="false" ht="13.5" hidden="false" customHeight="false" outlineLevel="0" collapsed="false">
      <c r="A23" s="108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</row>
    <row r="24" customFormat="false" ht="13.5" hidden="false" customHeight="false" outlineLevel="0" collapsed="false">
      <c r="A24" s="108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</row>
    <row r="25" customFormat="false" ht="13.5" hidden="false" customHeight="false" outlineLevel="0" collapsed="false">
      <c r="A25" s="108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</row>
    <row r="26" customFormat="false" ht="13.5" hidden="false" customHeight="false" outlineLevel="0" collapsed="false">
      <c r="A26" s="108"/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32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8.76"/>
    <col collapsed="false" customWidth="true" hidden="false" outlineLevel="0" max="5" min="5" style="1" width="9.62"/>
    <col collapsed="false" customWidth="true" hidden="false" outlineLevel="0" max="6" min="6" style="1" width="20.98"/>
  </cols>
  <sheetData>
    <row r="1" customFormat="false" ht="17.25" hidden="false" customHeight="false" outlineLevel="0" collapsed="false">
      <c r="A1" s="127" t="s">
        <v>159</v>
      </c>
      <c r="B1" s="106" t="s">
        <v>49</v>
      </c>
      <c r="C1" s="107" t="s">
        <v>173</v>
      </c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customFormat="false" ht="13.8" hidden="false" customHeight="false" outlineLevel="0" collapsed="false">
      <c r="A2" s="105" t="s">
        <v>16</v>
      </c>
      <c r="B2" s="109" t="s">
        <v>162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</row>
    <row r="3" customFormat="false" ht="13.8" hidden="false" customHeight="false" outlineLevel="0" collapsed="false">
      <c r="A3" s="105" t="s">
        <v>21</v>
      </c>
      <c r="B3" s="109" t="s">
        <v>46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</row>
    <row r="5" customFormat="false" ht="13.8" hidden="false" customHeight="false" outlineLevel="0" collapsed="false">
      <c r="D5" s="111" t="n">
        <v>0.8</v>
      </c>
      <c r="E5" s="108"/>
      <c r="F5" s="108"/>
      <c r="G5" s="108"/>
      <c r="H5" s="108"/>
      <c r="I5" s="108"/>
      <c r="J5" s="108"/>
      <c r="K5" s="108"/>
      <c r="L5" s="108"/>
      <c r="M5" s="108"/>
    </row>
    <row r="6" customFormat="false" ht="13.8" hidden="false" customHeight="false" outlineLevel="0" collapsed="false">
      <c r="A6" s="112" t="s">
        <v>16</v>
      </c>
      <c r="B6" s="113" t="s">
        <v>164</v>
      </c>
      <c r="C6" s="113" t="s">
        <v>165</v>
      </c>
      <c r="D6" s="113" t="s">
        <v>31</v>
      </c>
      <c r="E6" s="113" t="s">
        <v>25</v>
      </c>
      <c r="F6" s="114" t="s">
        <v>166</v>
      </c>
      <c r="G6" s="108"/>
      <c r="H6" s="108"/>
      <c r="I6" s="108"/>
      <c r="J6" s="108"/>
      <c r="K6" s="108"/>
      <c r="L6" s="108"/>
      <c r="M6" s="108"/>
    </row>
    <row r="7" customFormat="false" ht="13.8" hidden="false" customHeight="false" outlineLevel="0" collapsed="false">
      <c r="A7" s="115" t="s">
        <v>167</v>
      </c>
      <c r="B7" s="116" t="n">
        <v>5</v>
      </c>
      <c r="C7" s="116" t="n">
        <v>10</v>
      </c>
      <c r="D7" s="116" t="n">
        <f aca="false">C7*D5</f>
        <v>8</v>
      </c>
      <c r="E7" s="117" t="n">
        <f aca="false">IF(ISBLANK(B7), 0,IF(B7&lt;D7, 0, IF(B7=D7, 80, IF(B7=C7, 100, IF(B7&lt;C7, 80 + (B7-D7)/(C7-D7)*(100-80), 100 + (B7-C7)/(C7-D7)*(100-80))))))</f>
        <v>0</v>
      </c>
      <c r="F7" s="118" t="str">
        <f aca="false">IF(ISBLANK(B7), "isi data dulu",IF(B7 &lt; D7, "Dibawah target", IF(B7 &lt;= C7, "Di dalam target", "Melebihi target")))</f>
        <v>Dibawah target</v>
      </c>
      <c r="G7" s="108"/>
      <c r="H7" s="108"/>
      <c r="I7" s="108"/>
      <c r="J7" s="108"/>
      <c r="K7" s="108"/>
      <c r="L7" s="108"/>
      <c r="M7" s="108"/>
    </row>
    <row r="8" customFormat="false" ht="13.8" hidden="false" customHeight="false" outlineLevel="0" collapsed="false">
      <c r="A8" s="119" t="s">
        <v>34</v>
      </c>
      <c r="B8" s="120" t="n">
        <v>-1</v>
      </c>
      <c r="C8" s="120" t="n">
        <v>10</v>
      </c>
      <c r="D8" s="120" t="n">
        <f aca="false">C8*$D$5</f>
        <v>8</v>
      </c>
      <c r="E8" s="121" t="n">
        <f aca="false">IF(ISBLANK(B8), 0,IF(B8&lt;D8, 0, IF(B8=D8, 80, IF(B8=C8, 100, IF(B8&lt;C8, 80 + (B8-D8)/(C8-D8)*(100-80), 100 + (B8-C8)/(C8-D8)*(100-80))))))</f>
        <v>0</v>
      </c>
      <c r="F8" s="122" t="str">
        <f aca="false">IF(ISBLANK(B8), "isi data dulu",IF(B8 &lt; D8, "Dibawah target", IF(B8 &lt;= C8, "Di dalam target", "Melebihi target")))</f>
        <v>Dibawah target</v>
      </c>
      <c r="G8" s="108"/>
      <c r="H8" s="108"/>
      <c r="I8" s="108"/>
      <c r="J8" s="108"/>
      <c r="K8" s="108"/>
      <c r="L8" s="108"/>
      <c r="M8" s="108"/>
    </row>
    <row r="9" customFormat="false" ht="13.8" hidden="false" customHeight="false" outlineLevel="0" collapsed="false">
      <c r="A9" s="115" t="s">
        <v>37</v>
      </c>
      <c r="B9" s="116" t="n">
        <v>9</v>
      </c>
      <c r="C9" s="116" t="n">
        <v>10</v>
      </c>
      <c r="D9" s="116" t="n">
        <f aca="false">C9*$D$5</f>
        <v>8</v>
      </c>
      <c r="E9" s="117" t="n">
        <f aca="false">IF(ISBLANK(B9), 0,IF(B9&lt;D9, 0, IF(B9=D9, 80, IF(B9=C9, 100, IF(B9&lt;C9, 80 + (B9-D9)/(C9-D9)*(100-80), 100 + (B9-C9)/(C9-D9)*(100-80))))))</f>
        <v>90</v>
      </c>
      <c r="F9" s="118" t="str">
        <f aca="false">IF(ISBLANK(B9), "isi data dulu",IF(B9 &lt; D9, "Dibawah target", IF(B9 &lt;= C9, "Di dalam target", "Melebihi target")))</f>
        <v>Di dalam target</v>
      </c>
      <c r="G9" s="108"/>
      <c r="H9" s="108"/>
      <c r="I9" s="108"/>
      <c r="J9" s="108"/>
      <c r="K9" s="108"/>
      <c r="L9" s="108"/>
      <c r="M9" s="108"/>
    </row>
    <row r="10" customFormat="false" ht="13.8" hidden="false" customHeight="false" outlineLevel="0" collapsed="false">
      <c r="A10" s="119" t="s">
        <v>47</v>
      </c>
      <c r="B10" s="120" t="n">
        <v>13</v>
      </c>
      <c r="C10" s="120" t="n">
        <v>10</v>
      </c>
      <c r="D10" s="120" t="n">
        <f aca="false">C10*$D$5</f>
        <v>8</v>
      </c>
      <c r="E10" s="121" t="n">
        <f aca="false">IF(ISBLANK(B10), 0,IF(B10&lt;D10, 0, IF(B10=D10, 80, IF(B10=C10, 100, IF(B10&lt;C10, 80 + (B10-D10)/(C10-D10)*(100-80), 100 + (B10-C10)/(C10-D10)*(100-80))))))</f>
        <v>130</v>
      </c>
      <c r="F10" s="122" t="str">
        <f aca="false">IF(ISBLANK(B10), "isi data dulu",IF(B10 &lt; D10, "Dibawah target", IF(B10 &lt;= C10, "Di dalam target", "Melebihi target")))</f>
        <v>Melebihi target</v>
      </c>
      <c r="G10" s="108"/>
      <c r="H10" s="108"/>
      <c r="I10" s="108"/>
      <c r="J10" s="108"/>
      <c r="K10" s="108"/>
      <c r="L10" s="108"/>
      <c r="M10" s="108"/>
    </row>
    <row r="11" customFormat="false" ht="13.8" hidden="false" customHeight="false" outlineLevel="0" collapsed="false">
      <c r="A11" s="115" t="s">
        <v>61</v>
      </c>
      <c r="B11" s="116" t="n">
        <v>10</v>
      </c>
      <c r="C11" s="116" t="n">
        <v>10</v>
      </c>
      <c r="D11" s="116" t="n">
        <f aca="false">C11*$D$5</f>
        <v>8</v>
      </c>
      <c r="E11" s="117" t="n">
        <f aca="false">IF(ISBLANK(B11), 0,IF(B11&lt;D11, 0, IF(B11=D11, 80, IF(B11=C11, 100, IF(B11&lt;C11, 80 + (B11-D11)/(C11-D11)*(100-80), 100 + (B11-C11)/(C11-D11)*(100-80))))))</f>
        <v>100</v>
      </c>
      <c r="F11" s="118" t="str">
        <f aca="false">IF(ISBLANK(B11), "isi data dulu",IF(B11 &lt; D11, "Dibawah target", IF(B11 &lt;= C11, "Di dalam target", "Melebihi target")))</f>
        <v>Di dalam target</v>
      </c>
      <c r="G11" s="108"/>
      <c r="H11" s="108"/>
      <c r="I11" s="108"/>
      <c r="J11" s="108"/>
      <c r="K11" s="108"/>
      <c r="L11" s="108"/>
      <c r="M11" s="108"/>
    </row>
    <row r="12" customFormat="false" ht="13.8" hidden="false" customHeight="false" outlineLevel="0" collapsed="false">
      <c r="A12" s="119" t="s">
        <v>168</v>
      </c>
      <c r="B12" s="120" t="n">
        <v>9</v>
      </c>
      <c r="C12" s="120" t="n">
        <v>10</v>
      </c>
      <c r="D12" s="120" t="n">
        <f aca="false">C12*$D$5</f>
        <v>8</v>
      </c>
      <c r="E12" s="121" t="n">
        <f aca="false">IF(ISBLANK(B12), 0,IF(B12&lt;D12, 0, IF(B12=D12, 80, IF(B12=C12, 100, IF(B12&lt;C12, 80 + (B12-D12)/(C12-D12)*(100-80), 100 + (B12-C12)/(C12-D12)*(100-80))))))</f>
        <v>90</v>
      </c>
      <c r="F12" s="122" t="str">
        <f aca="false">IF(ISBLANK(B12), "isi data dulu",IF(B12 &lt; D12, "Dibawah target", IF(B12 &lt;= C12, "Di dalam target", "Melebihi target")))</f>
        <v>Di dalam target</v>
      </c>
      <c r="G12" s="108"/>
      <c r="H12" s="108"/>
      <c r="I12" s="108"/>
      <c r="J12" s="108"/>
      <c r="K12" s="108"/>
      <c r="L12" s="108"/>
      <c r="M12" s="108"/>
    </row>
    <row r="13" customFormat="false" ht="13.8" hidden="false" customHeight="false" outlineLevel="0" collapsed="false">
      <c r="A13" s="115" t="s">
        <v>66</v>
      </c>
      <c r="B13" s="116" t="n">
        <v>13</v>
      </c>
      <c r="C13" s="116" t="n">
        <v>10</v>
      </c>
      <c r="D13" s="116" t="n">
        <f aca="false">C13*$D$5</f>
        <v>8</v>
      </c>
      <c r="E13" s="117" t="n">
        <f aca="false">IF(ISBLANK(B13), 0,IF(B13&lt;D13, 0, IF(B13=D13, 80, IF(B13=C13, 100, IF(B13&lt;C13, 80 + (B13-D13)/(C13-D13)*(100-80), 100 + (B13-C13)/(C13-D13)*(100-80))))))</f>
        <v>130</v>
      </c>
      <c r="F13" s="118" t="str">
        <f aca="false">IF(ISBLANK(B13), "isi data dulu",IF(B13 &lt; D13, "Dibawah target", IF(B13 &lt;= C13, "Di dalam target", "Melebihi target")))</f>
        <v>Melebihi target</v>
      </c>
      <c r="G13" s="108"/>
      <c r="H13" s="108"/>
      <c r="I13" s="108"/>
      <c r="J13" s="108"/>
      <c r="K13" s="108"/>
      <c r="L13" s="108"/>
      <c r="M13" s="108"/>
    </row>
    <row r="14" customFormat="false" ht="13.8" hidden="false" customHeight="false" outlineLevel="0" collapsed="false">
      <c r="A14" s="119" t="s">
        <v>169</v>
      </c>
      <c r="B14" s="120" t="n">
        <v>11</v>
      </c>
      <c r="C14" s="120" t="n">
        <v>10</v>
      </c>
      <c r="D14" s="120" t="n">
        <f aca="false">C14*$D$5</f>
        <v>8</v>
      </c>
      <c r="E14" s="121" t="n">
        <f aca="false">IF(ISBLANK(B14), 0,IF(B14&lt;D14, 0, IF(B14=D14, 80, IF(B14=C14, 100, IF(B14&lt;C14, 80 + (B14-D14)/(C14-D14)*(100-80), 100 + (B14-C14)/(C14-D14)*(100-80))))))</f>
        <v>110</v>
      </c>
      <c r="F14" s="122" t="str">
        <f aca="false">IF(ISBLANK(B14), "isi data dulu",IF(B14 &lt; D14, "Dibawah target", IF(B14 &lt;= C14, "Di dalam target", "Melebihi target")))</f>
        <v>Melebihi target</v>
      </c>
      <c r="G14" s="108"/>
      <c r="H14" s="108"/>
      <c r="I14" s="108"/>
      <c r="J14" s="108"/>
      <c r="K14" s="108"/>
      <c r="L14" s="108"/>
      <c r="M14" s="108"/>
    </row>
    <row r="15" customFormat="false" ht="13.8" hidden="false" customHeight="false" outlineLevel="0" collapsed="false">
      <c r="A15" s="115" t="s">
        <v>170</v>
      </c>
      <c r="B15" s="116" t="n">
        <v>11</v>
      </c>
      <c r="C15" s="116" t="n">
        <v>10</v>
      </c>
      <c r="D15" s="116" t="n">
        <f aca="false">C15*$D$5</f>
        <v>8</v>
      </c>
      <c r="E15" s="117" t="n">
        <f aca="false">IF(ISBLANK(B15), 0,IF(B15&lt;D15, 0, IF(B15=D15, 80, IF(B15=C15, 100, IF(B15&lt;C15, 80 + (B15-D15)/(C15-D15)*(100-80), 100 + (B15-C15)/(C15-D15)*(100-80))))))</f>
        <v>110</v>
      </c>
      <c r="F15" s="118" t="str">
        <f aca="false">IF(ISBLANK(B15), "isi data dulu",IF(B15 &lt; D15, "Dibawah target", IF(B15 &lt;= C15, "Di dalam target", "Melebihi target")))</f>
        <v>Melebihi target</v>
      </c>
      <c r="G15" s="108"/>
      <c r="H15" s="108"/>
      <c r="I15" s="108"/>
      <c r="J15" s="108"/>
      <c r="K15" s="108"/>
      <c r="L15" s="108"/>
      <c r="M15" s="108"/>
    </row>
    <row r="16" customFormat="false" ht="13.8" hidden="false" customHeight="false" outlineLevel="0" collapsed="false">
      <c r="A16" s="119" t="s">
        <v>171</v>
      </c>
      <c r="B16" s="120"/>
      <c r="C16" s="120" t="n">
        <v>10</v>
      </c>
      <c r="D16" s="120" t="n">
        <f aca="false">C16*$D$5</f>
        <v>8</v>
      </c>
      <c r="E16" s="121" t="n">
        <f aca="false">IF(ISBLANK(B16), 0,IF(B16&lt;D16, 0, IF(B16=D16, 80, IF(B16=C16, 100, IF(B16&lt;C16, 80 + (B16-D16)/(C16-D16)*(100-80), 100 + (B16-C16)/(C16-D16)*(100-80))))))</f>
        <v>0</v>
      </c>
      <c r="F16" s="122" t="str">
        <f aca="false">IF(ISBLANK(B16), "isi data dulu",IF(B16 &lt; D16, "Dibawah target", IF(B16 &lt;= C16, "Di dalam target", "Melebihi target")))</f>
        <v>isi data dulu</v>
      </c>
      <c r="G16" s="108"/>
      <c r="H16" s="108"/>
      <c r="I16" s="108"/>
      <c r="J16" s="108"/>
      <c r="K16" s="108"/>
      <c r="L16" s="108"/>
      <c r="M16" s="108"/>
    </row>
    <row r="17" customFormat="false" ht="13.8" hidden="false" customHeight="false" outlineLevel="0" collapsed="false">
      <c r="A17" s="115" t="s">
        <v>68</v>
      </c>
      <c r="B17" s="116"/>
      <c r="C17" s="116" t="n">
        <v>10</v>
      </c>
      <c r="D17" s="116" t="n">
        <f aca="false">C17*$D$5</f>
        <v>8</v>
      </c>
      <c r="E17" s="117" t="n">
        <f aca="false">IF(ISBLANK(B17), 0,IF(B17&lt;D17, 0, IF(B17=D17, 80, IF(B17=C17, 100, IF(B17&lt;C17, 80 + (B17-D17)/(C17-D17)*(100-80), 100 + (B17-C17)/(C17-D17)*(100-80))))))</f>
        <v>0</v>
      </c>
      <c r="F17" s="118" t="str">
        <f aca="false">IF(ISBLANK(B17), "isi data dulu",IF(B17 &lt; D17, "Dibawah target", IF(B17 &lt;= C17, "Di dalam target", "Melebihi target")))</f>
        <v>isi data dulu</v>
      </c>
      <c r="G17" s="108"/>
      <c r="H17" s="108"/>
      <c r="I17" s="108"/>
      <c r="J17" s="108"/>
      <c r="K17" s="108"/>
      <c r="L17" s="108"/>
      <c r="M17" s="108"/>
    </row>
    <row r="18" customFormat="false" ht="13.8" hidden="false" customHeight="false" outlineLevel="0" collapsed="false">
      <c r="A18" s="128" t="s">
        <v>71</v>
      </c>
      <c r="B18" s="129"/>
      <c r="C18" s="129" t="n">
        <v>10</v>
      </c>
      <c r="D18" s="129" t="n">
        <f aca="false">C18*$D$5</f>
        <v>8</v>
      </c>
      <c r="E18" s="130" t="n">
        <f aca="false">IF(ISBLANK(B18), 0,IF(B18&lt;D18, 0, IF(B18=D18, 80, IF(B18=C18, 100, IF(B18&lt;C18, 80 + (B18-D18)/(C18-D18)*(100-80), 100 + (B18-C18)/(C18-D18)*(100-80))))))</f>
        <v>0</v>
      </c>
      <c r="F18" s="131" t="str">
        <f aca="false">IF(ISBLANK(B18), "isi data dulu",IF(B18 &lt; D18, "Dibawah target", IF(B18 &lt;= C18, "Di dalam target", "Melebihi target")))</f>
        <v>isi data dulu</v>
      </c>
      <c r="G18" s="108"/>
      <c r="H18" s="108"/>
      <c r="I18" s="108"/>
      <c r="J18" s="108"/>
      <c r="K18" s="108"/>
      <c r="L18" s="108"/>
      <c r="M18" s="108"/>
    </row>
    <row r="19" customFormat="false" ht="13.8" hidden="false" customHeight="false" outlineLevel="0" collapsed="false">
      <c r="A19" s="108"/>
      <c r="B19" s="132" t="n">
        <f aca="false">SUBTOTAL(109,Table3_4[Realisasi])</f>
        <v>80</v>
      </c>
      <c r="C19" s="132" t="n">
        <f aca="false">SUBTOTAL(109,Table3_4[Target (100%)])</f>
        <v>120</v>
      </c>
      <c r="D19" s="132" t="n">
        <f aca="false">SUBTOTAL(109,Table3_4[Treshold Min])</f>
        <v>96</v>
      </c>
      <c r="E19" s="108" t="n">
        <f aca="false">Table3_4[[#Totals],[Realisasi]]/Table3_4[[#Totals],[Target (100%)]]*100</f>
        <v>66.6666666666667</v>
      </c>
      <c r="F19" s="108"/>
      <c r="G19" s="108"/>
      <c r="H19" s="108"/>
      <c r="I19" s="108"/>
      <c r="J19" s="108"/>
      <c r="K19" s="108"/>
      <c r="L19" s="108"/>
      <c r="M19" s="108"/>
    </row>
    <row r="20" customFormat="false" ht="13.5" hidden="false" customHeight="false" outlineLevel="0" collapsed="false">
      <c r="A20" s="108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</row>
    <row r="21" customFormat="false" ht="13.5" hidden="false" customHeight="false" outlineLevel="0" collapsed="false">
      <c r="A21" s="133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</row>
    <row r="22" customFormat="false" ht="13.5" hidden="false" customHeight="false" outlineLevel="0" collapsed="false">
      <c r="A22" s="133"/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</row>
    <row r="23" customFormat="false" ht="13.5" hidden="false" customHeight="false" outlineLevel="0" collapsed="false">
      <c r="A23" s="133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</row>
    <row r="24" customFormat="false" ht="13.5" hidden="false" customHeight="false" outlineLevel="0" collapsed="false">
      <c r="A24" s="133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</row>
    <row r="25" customFormat="false" ht="13.5" hidden="false" customHeight="false" outlineLevel="0" collapsed="false">
      <c r="A25" s="133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</row>
    <row r="26" customFormat="false" ht="13.5" hidden="false" customHeight="false" outlineLevel="0" collapsed="false">
      <c r="A26" s="133"/>
    </row>
    <row r="27" customFormat="false" ht="13.5" hidden="false" customHeight="false" outlineLevel="0" collapsed="false">
      <c r="A27" s="133"/>
    </row>
    <row r="28" customFormat="false" ht="13.5" hidden="false" customHeight="false" outlineLevel="0" collapsed="false">
      <c r="A28" s="133"/>
    </row>
    <row r="29" customFormat="false" ht="13.5" hidden="false" customHeight="false" outlineLevel="0" collapsed="false">
      <c r="A29" s="133"/>
    </row>
    <row r="30" customFormat="false" ht="13.5" hidden="false" customHeight="false" outlineLevel="0" collapsed="false">
      <c r="A30" s="133"/>
    </row>
    <row r="31" customFormat="false" ht="13.5" hidden="false" customHeight="false" outlineLevel="0" collapsed="false">
      <c r="A31" s="133"/>
    </row>
    <row r="32" customFormat="false" ht="13.5" hidden="false" customHeight="false" outlineLevel="0" collapsed="false">
      <c r="A32" s="133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8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6D7A8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8.76"/>
    <col collapsed="false" customWidth="true" hidden="false" outlineLevel="0" max="5" min="5" style="1" width="9.62"/>
    <col collapsed="false" customWidth="true" hidden="false" outlineLevel="0" max="6" min="6" style="1" width="20.98"/>
  </cols>
  <sheetData>
    <row r="1" customFormat="false" ht="17.25" hidden="false" customHeight="false" outlineLevel="0" collapsed="false">
      <c r="A1" s="105" t="s">
        <v>159</v>
      </c>
      <c r="B1" s="106" t="s">
        <v>73</v>
      </c>
      <c r="C1" s="107" t="s">
        <v>174</v>
      </c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customFormat="false" ht="13.8" hidden="false" customHeight="false" outlineLevel="0" collapsed="false">
      <c r="A2" s="105" t="s">
        <v>16</v>
      </c>
      <c r="B2" s="109" t="s">
        <v>162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</row>
    <row r="3" customFormat="false" ht="13.8" hidden="false" customHeight="false" outlineLevel="0" collapsed="false">
      <c r="A3" s="105" t="s">
        <v>21</v>
      </c>
      <c r="B3" s="109" t="s">
        <v>58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</row>
    <row r="5" customFormat="false" ht="13.8" hidden="false" customHeight="false" outlineLevel="0" collapsed="false">
      <c r="D5" s="108"/>
      <c r="E5" s="108" t="n">
        <v>80</v>
      </c>
      <c r="F5" s="108"/>
      <c r="G5" s="108"/>
      <c r="H5" s="108"/>
      <c r="I5" s="108"/>
      <c r="J5" s="108"/>
      <c r="K5" s="108"/>
      <c r="L5" s="108"/>
      <c r="M5" s="108"/>
    </row>
    <row r="6" customFormat="false" ht="13.8" hidden="false" customHeight="false" outlineLevel="0" collapsed="false">
      <c r="A6" s="112" t="s">
        <v>16</v>
      </c>
      <c r="B6" s="113" t="s">
        <v>164</v>
      </c>
      <c r="C6" s="113" t="s">
        <v>165</v>
      </c>
      <c r="D6" s="113" t="s">
        <v>31</v>
      </c>
      <c r="E6" s="113" t="s">
        <v>25</v>
      </c>
      <c r="F6" s="114" t="s">
        <v>166</v>
      </c>
      <c r="G6" s="108"/>
      <c r="H6" s="108"/>
      <c r="I6" s="108"/>
      <c r="J6" s="108"/>
      <c r="K6" s="108"/>
      <c r="L6" s="108"/>
      <c r="M6" s="108"/>
    </row>
    <row r="7" customFormat="false" ht="13.8" hidden="false" customHeight="false" outlineLevel="0" collapsed="false">
      <c r="A7" s="115" t="s">
        <v>167</v>
      </c>
      <c r="B7" s="134" t="n">
        <v>84</v>
      </c>
      <c r="C7" s="116" t="n">
        <v>70</v>
      </c>
      <c r="D7" s="116" t="n">
        <v>80</v>
      </c>
      <c r="E7" s="117" t="n">
        <f aca="false">IF(ISBLANK(B7), 0,IF(B7&lt;=C7, 100, IF(B7&gt;=D7, IF(B7=D7, 80, 0), 100 - ((B7-C7)/(D7-C7) * 20))))</f>
        <v>0</v>
      </c>
      <c r="F7" s="118" t="str">
        <f aca="false">IF(ISBLANK(B7), "isi data dulu", IF(B7&lt;=C7, "sesuai target", IF(AND(B7&gt;C7,B7&lt;=D7), "di dalam target", IF(B7&gt;D7, "melebihi batas", ""))))</f>
        <v>melebihi batas</v>
      </c>
      <c r="G7" s="108"/>
      <c r="H7" s="108"/>
      <c r="I7" s="108"/>
      <c r="J7" s="108"/>
      <c r="K7" s="108"/>
      <c r="L7" s="108"/>
      <c r="M7" s="108"/>
    </row>
    <row r="8" customFormat="false" ht="13.8" hidden="false" customHeight="false" outlineLevel="0" collapsed="false">
      <c r="A8" s="119" t="s">
        <v>34</v>
      </c>
      <c r="B8" s="135" t="n">
        <v>89</v>
      </c>
      <c r="C8" s="116" t="n">
        <v>70</v>
      </c>
      <c r="D8" s="116" t="n">
        <v>80</v>
      </c>
      <c r="E8" s="117" t="n">
        <f aca="false">IF(ISBLANK(B8), 0,IF(B8&lt;=C8, 100, IF(B8&gt;=D8, IF(B8=D8, 80, 0), 100 - ((B8-C8)/(D8-C8) * 20))))</f>
        <v>0</v>
      </c>
      <c r="F8" s="118" t="str">
        <f aca="false">IF(ISBLANK(B8), "isi data dulu", IF(B8&lt;=C8, "sesuai target", IF(AND(B8&gt;C8,B8&lt;=D8), "di dalam target", IF(B8&gt;D8, "melebihi batas", ""))))</f>
        <v>melebihi batas</v>
      </c>
      <c r="G8" s="108"/>
      <c r="H8" s="108"/>
      <c r="I8" s="108"/>
      <c r="J8" s="108"/>
      <c r="K8" s="108"/>
      <c r="L8" s="108"/>
      <c r="M8" s="108"/>
    </row>
    <row r="9" customFormat="false" ht="13.8" hidden="false" customHeight="false" outlineLevel="0" collapsed="false">
      <c r="A9" s="115" t="s">
        <v>37</v>
      </c>
      <c r="B9" s="134" t="n">
        <v>82</v>
      </c>
      <c r="C9" s="116" t="n">
        <v>70</v>
      </c>
      <c r="D9" s="116" t="n">
        <v>80</v>
      </c>
      <c r="E9" s="117" t="n">
        <f aca="false">IF(ISBLANK(B9), 0,IF(B9&lt;=C9, 100, IF(B9&gt;=D9, IF(B9=D9, 80, 0), 100 - ((B9-C9)/(D9-C9) * 20))))</f>
        <v>0</v>
      </c>
      <c r="F9" s="118" t="str">
        <f aca="false">IF(ISBLANK(B9), "isi data dulu", IF(B9&lt;=C9, "sesuai target", IF(AND(B9&gt;C9,B9&lt;=D9), "di dalam target", IF(B9&gt;D9, "melebihi batas", ""))))</f>
        <v>melebihi batas</v>
      </c>
      <c r="G9" s="108"/>
      <c r="H9" s="108"/>
      <c r="I9" s="108"/>
      <c r="J9" s="108"/>
      <c r="K9" s="108"/>
      <c r="L9" s="108"/>
      <c r="M9" s="108"/>
    </row>
    <row r="10" customFormat="false" ht="13.8" hidden="false" customHeight="false" outlineLevel="0" collapsed="false">
      <c r="A10" s="119" t="s">
        <v>47</v>
      </c>
      <c r="B10" s="135" t="n">
        <v>79</v>
      </c>
      <c r="C10" s="116" t="n">
        <v>70</v>
      </c>
      <c r="D10" s="116" t="n">
        <v>80</v>
      </c>
      <c r="E10" s="117" t="n">
        <f aca="false">IF(ISBLANK(B10), 0,IF(B10&lt;=C10, 100, IF(B10&gt;=D10, IF(B10=D10, 80, 0), 100 - ((B10-C10)/(D10-C10) * 20))))</f>
        <v>82</v>
      </c>
      <c r="F10" s="118" t="str">
        <f aca="false">IF(ISBLANK(B10), "isi data dulu", IF(B10&lt;=C10, "sesuai target", IF(AND(B10&gt;C10,B10&lt;=D10), "di dalam target", IF(B10&gt;D10, "melebihi batas", ""))))</f>
        <v>di dalam target</v>
      </c>
      <c r="G10" s="108"/>
      <c r="H10" s="108"/>
      <c r="I10" s="108"/>
      <c r="J10" s="108"/>
      <c r="K10" s="108"/>
      <c r="L10" s="108"/>
      <c r="M10" s="108"/>
    </row>
    <row r="11" customFormat="false" ht="13.8" hidden="false" customHeight="false" outlineLevel="0" collapsed="false">
      <c r="A11" s="115" t="s">
        <v>61</v>
      </c>
      <c r="B11" s="134" t="n">
        <v>77</v>
      </c>
      <c r="C11" s="116" t="n">
        <v>70</v>
      </c>
      <c r="D11" s="116" t="n">
        <v>80</v>
      </c>
      <c r="E11" s="117" t="n">
        <f aca="false">IF(ISBLANK(B11), 0,IF(B11&lt;=C11, 100, IF(B11&gt;=D11, IF(B11=D11, 80, 0), 100 - ((B11-C11)/(D11-C11) * 20))))</f>
        <v>86</v>
      </c>
      <c r="F11" s="118" t="str">
        <f aca="false">IF(ISBLANK(B11), "isi data dulu", IF(B11&lt;=C11, "sesuai target", IF(AND(B11&gt;C11,B11&lt;=D11), "di dalam target", IF(B11&gt;D11, "melebihi batas", ""))))</f>
        <v>di dalam target</v>
      </c>
      <c r="G11" s="108"/>
      <c r="H11" s="108"/>
      <c r="I11" s="108"/>
      <c r="J11" s="108"/>
      <c r="K11" s="108"/>
      <c r="L11" s="108"/>
      <c r="M11" s="108"/>
    </row>
    <row r="12" customFormat="false" ht="13.8" hidden="false" customHeight="false" outlineLevel="0" collapsed="false">
      <c r="A12" s="119" t="s">
        <v>168</v>
      </c>
      <c r="B12" s="135" t="n">
        <v>81</v>
      </c>
      <c r="C12" s="116" t="n">
        <v>70</v>
      </c>
      <c r="D12" s="116" t="n">
        <v>80</v>
      </c>
      <c r="E12" s="117" t="n">
        <f aca="false">IF(ISBLANK(B12), 0,IF(B12&lt;=C12, 100, IF(B12&gt;=D12, IF(B12=D12, 80, 0), 100 - ((B12-C12)/(D12-C12) * 20))))</f>
        <v>0</v>
      </c>
      <c r="F12" s="118" t="str">
        <f aca="false">IF(ISBLANK(B12), "isi data dulu", IF(B12&lt;=C12, "sesuai target", IF(AND(B12&gt;C12,B12&lt;=D12), "di dalam target", IF(B12&gt;D12, "melebihi batas", ""))))</f>
        <v>melebihi batas</v>
      </c>
      <c r="G12" s="108"/>
      <c r="H12" s="108"/>
      <c r="I12" s="108"/>
      <c r="J12" s="108"/>
      <c r="K12" s="108"/>
      <c r="L12" s="108"/>
      <c r="M12" s="108"/>
    </row>
    <row r="13" customFormat="false" ht="13.8" hidden="false" customHeight="false" outlineLevel="0" collapsed="false">
      <c r="A13" s="115" t="s">
        <v>66</v>
      </c>
      <c r="B13" s="134" t="n">
        <v>78</v>
      </c>
      <c r="C13" s="116" t="n">
        <v>70</v>
      </c>
      <c r="D13" s="116" t="n">
        <v>80</v>
      </c>
      <c r="E13" s="117" t="n">
        <f aca="false">IF(ISBLANK(B13), 0,IF(B13&lt;=C13, 100, IF(B13&gt;=D13, IF(B13=D13, 80, 0), 100 - ((B13-C13)/(D13-C13) * 20))))</f>
        <v>84</v>
      </c>
      <c r="F13" s="118" t="str">
        <f aca="false">IF(ISBLANK(B13), "isi data dulu", IF(B13&lt;=C13, "sesuai target", IF(AND(B13&gt;C13,B13&lt;=D13), "di dalam target", IF(B13&gt;D13, "melebihi batas", ""))))</f>
        <v>di dalam target</v>
      </c>
      <c r="G13" s="108"/>
      <c r="H13" s="108"/>
      <c r="I13" s="108"/>
      <c r="J13" s="108"/>
      <c r="K13" s="108"/>
      <c r="L13" s="108"/>
      <c r="M13" s="108"/>
    </row>
    <row r="14" customFormat="false" ht="13.8" hidden="false" customHeight="false" outlineLevel="0" collapsed="false">
      <c r="A14" s="119" t="s">
        <v>169</v>
      </c>
      <c r="B14" s="135" t="n">
        <v>79.41</v>
      </c>
      <c r="C14" s="116" t="n">
        <v>70</v>
      </c>
      <c r="D14" s="116" t="n">
        <v>80</v>
      </c>
      <c r="E14" s="117" t="n">
        <f aca="false">IF(ISBLANK(B14), 0,IF(B14&lt;=C14, 100, IF(B14&gt;=D14, IF(B14=D14, 80, 0), 100 - ((B14-C14)/(D14-C14) * 20))))</f>
        <v>81.18</v>
      </c>
      <c r="F14" s="118" t="str">
        <f aca="false">IF(ISBLANK(B14), "isi data dulu", IF(B14&lt;=C14, "sesuai target", IF(AND(B14&gt;C14,B14&lt;=D14), "di dalam target", IF(B14&gt;D14, "melebihi batas", ""))))</f>
        <v>di dalam target</v>
      </c>
      <c r="G14" s="108"/>
      <c r="H14" s="108"/>
      <c r="I14" s="108"/>
      <c r="J14" s="108"/>
      <c r="K14" s="108"/>
      <c r="L14" s="108"/>
      <c r="M14" s="108"/>
    </row>
    <row r="15" customFormat="false" ht="13.8" hidden="false" customHeight="false" outlineLevel="0" collapsed="false">
      <c r="A15" s="115" t="s">
        <v>170</v>
      </c>
      <c r="B15" s="134" t="n">
        <v>78.53</v>
      </c>
      <c r="C15" s="116" t="n">
        <v>70</v>
      </c>
      <c r="D15" s="116" t="n">
        <v>80</v>
      </c>
      <c r="E15" s="117" t="n">
        <f aca="false">IF(ISBLANK(B15), 0,IF(B15&lt;=C15, 100, IF(B15&gt;=D15, IF(B15=D15, 80, 0), 100 - ((B15-C15)/(D15-C15) * 20))))</f>
        <v>82.94</v>
      </c>
      <c r="F15" s="118" t="str">
        <f aca="false">IF(ISBLANK(B15), "isi data dulu", IF(B15&lt;=C15, "sesuai target", IF(AND(B15&gt;C15,B15&lt;=D15), "di dalam target", IF(B15&gt;D15, "melebihi batas", ""))))</f>
        <v>di dalam target</v>
      </c>
      <c r="G15" s="108"/>
      <c r="H15" s="108"/>
      <c r="I15" s="108"/>
      <c r="J15" s="108"/>
      <c r="K15" s="108"/>
      <c r="L15" s="108"/>
      <c r="M15" s="108"/>
    </row>
    <row r="16" customFormat="false" ht="13.8" hidden="false" customHeight="false" outlineLevel="0" collapsed="false">
      <c r="A16" s="119" t="s">
        <v>171</v>
      </c>
      <c r="B16" s="135"/>
      <c r="C16" s="116" t="n">
        <v>70</v>
      </c>
      <c r="D16" s="116" t="n">
        <v>80</v>
      </c>
      <c r="E16" s="117" t="n">
        <f aca="false">IF(ISBLANK(B16), 0,IF(B16&lt;=C16, 100, IF(B16&gt;=D16, IF(B16=D16, 80, 0), 100 - ((B16-C16)/(D16-C16) * 20))))</f>
        <v>0</v>
      </c>
      <c r="F16" s="118" t="str">
        <f aca="false">IF(ISBLANK(B16), "isi data dulu", IF(B16&lt;=C16, "sesuai target", IF(AND(B16&gt;C16,B16&lt;=D16), "di dalam target", IF(B16&gt;D16, "melebihi batas", ""))))</f>
        <v>isi data dulu</v>
      </c>
      <c r="G16" s="108"/>
      <c r="H16" s="108"/>
      <c r="I16" s="108"/>
      <c r="J16" s="108"/>
      <c r="K16" s="108"/>
      <c r="L16" s="108"/>
      <c r="M16" s="108"/>
    </row>
    <row r="17" customFormat="false" ht="13.8" hidden="false" customHeight="false" outlineLevel="0" collapsed="false">
      <c r="A17" s="115" t="s">
        <v>68</v>
      </c>
      <c r="B17" s="134"/>
      <c r="C17" s="116" t="n">
        <v>70</v>
      </c>
      <c r="D17" s="116" t="n">
        <v>80</v>
      </c>
      <c r="E17" s="117" t="n">
        <f aca="false">IF(ISBLANK(B17), 0,IF(B17&lt;=C17, 100, IF(B17&gt;=D17, IF(B17=D17, 80, 0), 100 - ((B17-C17)/(D17-C17) * 20))))</f>
        <v>0</v>
      </c>
      <c r="F17" s="118" t="str">
        <f aca="false">IF(ISBLANK(B17), "isi data dulu", IF(B17&lt;=C17, "sesuai target", IF(AND(B17&gt;C17,B17&lt;=D17), "di dalam target", IF(B17&gt;D17, "melebihi batas", ""))))</f>
        <v>isi data dulu</v>
      </c>
      <c r="G17" s="108"/>
      <c r="H17" s="108"/>
      <c r="I17" s="108"/>
      <c r="J17" s="108"/>
      <c r="K17" s="108"/>
      <c r="L17" s="108"/>
      <c r="M17" s="108"/>
    </row>
    <row r="18" customFormat="false" ht="13.8" hidden="false" customHeight="false" outlineLevel="0" collapsed="false">
      <c r="A18" s="119" t="s">
        <v>71</v>
      </c>
      <c r="B18" s="135"/>
      <c r="C18" s="116" t="n">
        <v>70</v>
      </c>
      <c r="D18" s="116" t="n">
        <v>80</v>
      </c>
      <c r="E18" s="117" t="n">
        <f aca="false">IF(ISBLANK(B18), 0,IF(B18&lt;=C18, 100, IF(B18&gt;=D18, IF(B18=D18, 80, 0), 100 - ((B18-C18)/(D18-C18) * 20))))</f>
        <v>0</v>
      </c>
      <c r="F18" s="118" t="str">
        <f aca="false">IF(ISBLANK(B18), "isi data dulu", IF(B18&lt;=C18, "sesuai target", IF(AND(B18&gt;C18,B18&lt;=D18), "di dalam target", IF(B18&gt;D18, "melebihi batas", ""))))</f>
        <v>isi data dulu</v>
      </c>
      <c r="G18" s="108"/>
      <c r="H18" s="108"/>
      <c r="I18" s="108"/>
      <c r="J18" s="108"/>
      <c r="K18" s="108"/>
      <c r="L18" s="108"/>
      <c r="M18" s="108"/>
    </row>
    <row r="19" customFormat="false" ht="13.8" hidden="false" customHeight="false" outlineLevel="0" collapsed="false">
      <c r="A19" s="123" t="s">
        <v>172</v>
      </c>
      <c r="B19" s="136" t="n">
        <f aca="false">SUM(B7:B18)</f>
        <v>727.94</v>
      </c>
      <c r="C19" s="124" t="n">
        <f aca="false">SUM(C7:C18)</f>
        <v>840</v>
      </c>
      <c r="D19" s="124" t="n">
        <f aca="false">SUM(D7:D18)</f>
        <v>960</v>
      </c>
      <c r="E19" s="117" t="n">
        <f aca="false">IF(ISBLANK(B19), 0,IF(B19&lt;=C19, 100, IF(B19&gt;=D19, IF(B19=D19, 80, 0), 100 - ((B19-C19)/(D19-C19) * 20))))</f>
        <v>100</v>
      </c>
      <c r="F19" s="118" t="str">
        <f aca="false">IF(ISBLANK(B19), "isi data dulu", IF(B19&lt;=C19, "sesuai target", IF(AND(B19&gt;C19,B19&lt;=D19), "di dalam target", IF(B19&gt;D19, "melebihi batas", ""))))</f>
        <v>sesuai target</v>
      </c>
      <c r="G19" s="108"/>
      <c r="H19" s="108"/>
      <c r="I19" s="108"/>
      <c r="J19" s="108"/>
      <c r="K19" s="108"/>
      <c r="L19" s="108"/>
      <c r="M19" s="108"/>
    </row>
    <row r="20" customFormat="false" ht="13.5" hidden="false" customHeight="false" outlineLevel="0" collapsed="false">
      <c r="A20" s="108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</row>
    <row r="21" customFormat="false" ht="13.5" hidden="false" customHeight="false" outlineLevel="0" collapsed="false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</row>
    <row r="22" customFormat="false" ht="13.5" hidden="false" customHeight="false" outlineLevel="0" collapsed="false">
      <c r="A22" s="108"/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</row>
    <row r="23" customFormat="false" ht="13.5" hidden="false" customHeight="false" outlineLevel="0" collapsed="false">
      <c r="A23" s="108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</row>
    <row r="24" customFormat="false" ht="13.5" hidden="false" customHeight="false" outlineLevel="0" collapsed="false">
      <c r="A24" s="108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</row>
    <row r="25" customFormat="false" ht="13.5" hidden="false" customHeight="false" outlineLevel="0" collapsed="false">
      <c r="A25" s="108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</row>
    <row r="26" customFormat="false" ht="13.5" hidden="false" customHeight="false" outlineLevel="0" collapsed="false">
      <c r="A26" s="108"/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L26" s="108"/>
      <c r="M26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N25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9.17"/>
    <col collapsed="false" customWidth="true" hidden="false" outlineLevel="0" max="5" min="5" style="1" width="18.76"/>
    <col collapsed="false" customWidth="true" hidden="false" outlineLevel="0" max="6" min="6" style="1" width="12.37"/>
    <col collapsed="false" customWidth="true" hidden="false" outlineLevel="0" max="7" min="7" style="1" width="20.98"/>
  </cols>
  <sheetData>
    <row r="1" customFormat="false" ht="17.25" hidden="false" customHeight="false" outlineLevel="0" collapsed="false">
      <c r="A1" s="105" t="s">
        <v>159</v>
      </c>
      <c r="B1" s="106" t="s">
        <v>49</v>
      </c>
      <c r="C1" s="107" t="s">
        <v>63</v>
      </c>
      <c r="D1" s="108"/>
      <c r="E1" s="137" t="s">
        <v>175</v>
      </c>
      <c r="F1" s="108"/>
      <c r="G1" s="108"/>
      <c r="H1" s="108"/>
      <c r="I1" s="108"/>
      <c r="J1" s="108"/>
      <c r="K1" s="108"/>
      <c r="L1" s="108"/>
      <c r="M1" s="108"/>
      <c r="N1" s="108"/>
    </row>
    <row r="2" customFormat="false" ht="13.8" hidden="false" customHeight="false" outlineLevel="0" collapsed="false">
      <c r="A2" s="105" t="s">
        <v>16</v>
      </c>
      <c r="B2" s="109" t="s">
        <v>162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</row>
    <row r="3" customFormat="false" ht="13.8" hidden="false" customHeight="false" outlineLevel="0" collapsed="false">
      <c r="A3" s="105" t="s">
        <v>21</v>
      </c>
      <c r="B3" s="109" t="s">
        <v>46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</row>
    <row r="5" customFormat="false" ht="13.8" hidden="false" customHeight="false" outlineLevel="0" collapsed="false">
      <c r="E5" s="108"/>
      <c r="F5" s="108"/>
      <c r="G5" s="108"/>
      <c r="H5" s="108"/>
      <c r="I5" s="108"/>
      <c r="J5" s="108"/>
      <c r="K5" s="108"/>
      <c r="L5" s="108"/>
      <c r="M5" s="108"/>
      <c r="N5" s="108"/>
    </row>
    <row r="6" customFormat="false" ht="13.8" hidden="false" customHeight="false" outlineLevel="0" collapsed="false">
      <c r="A6" s="112" t="s">
        <v>16</v>
      </c>
      <c r="B6" s="113" t="s">
        <v>176</v>
      </c>
      <c r="C6" s="138" t="s">
        <v>164</v>
      </c>
      <c r="D6" s="113" t="s">
        <v>165</v>
      </c>
      <c r="E6" s="113" t="s">
        <v>31</v>
      </c>
      <c r="F6" s="113" t="s">
        <v>25</v>
      </c>
      <c r="G6" s="114" t="s">
        <v>166</v>
      </c>
      <c r="H6" s="108"/>
      <c r="I6" s="108"/>
      <c r="J6" s="108"/>
      <c r="K6" s="108"/>
      <c r="L6" s="108"/>
      <c r="M6" s="108"/>
      <c r="N6" s="108"/>
    </row>
    <row r="7" customFormat="false" ht="13.8" hidden="false" customHeight="false" outlineLevel="0" collapsed="false">
      <c r="A7" s="115" t="s">
        <v>167</v>
      </c>
      <c r="B7" s="139" t="s">
        <v>177</v>
      </c>
      <c r="C7" s="116" t="n">
        <v>2804000000</v>
      </c>
      <c r="D7" s="116" t="n">
        <v>100000000</v>
      </c>
      <c r="E7" s="116" t="n">
        <f aca="false">D7-(D7*20%)</f>
        <v>80000000</v>
      </c>
      <c r="F7" s="140" t="n">
        <f aca="false">C7/D7*100</f>
        <v>2804</v>
      </c>
      <c r="G7" s="141" t="str">
        <f aca="false">IF(ISBLANK(B7), "isi data dulu",IF(C7&gt;D7, "Melebihi target", IF(AND(C7&gt;=E7, C7&lt;=D7), "Di dalam target", "Dibawah target")))</f>
        <v>Melebihi target</v>
      </c>
      <c r="H7" s="108"/>
      <c r="I7" s="108"/>
      <c r="J7" s="108"/>
      <c r="K7" s="108"/>
      <c r="L7" s="108"/>
      <c r="M7" s="108"/>
      <c r="N7" s="108"/>
    </row>
    <row r="8" customFormat="false" ht="13.8" hidden="false" customHeight="false" outlineLevel="0" collapsed="false">
      <c r="A8" s="119" t="s">
        <v>34</v>
      </c>
      <c r="B8" s="120" t="n">
        <v>60440443.2776175</v>
      </c>
      <c r="C8" s="120" t="n">
        <v>2855000000</v>
      </c>
      <c r="D8" s="120" t="n">
        <v>200000000</v>
      </c>
      <c r="E8" s="120" t="n">
        <f aca="false">D8-(D8*20%)</f>
        <v>160000000</v>
      </c>
      <c r="F8" s="140" t="n">
        <f aca="false">C8/D8*100</f>
        <v>1427.5</v>
      </c>
      <c r="G8" s="141" t="str">
        <f aca="false">IF(ISBLANK(B8), "isi data dulu",IF(C8&gt;D8, "Melebihi target", IF(AND(C8&gt;=E8, C8&lt;=D8), "Di dalam target", "Dibawah target")))</f>
        <v>Melebihi target</v>
      </c>
      <c r="H8" s="108"/>
      <c r="I8" s="108"/>
      <c r="J8" s="108"/>
      <c r="K8" s="108"/>
      <c r="L8" s="108"/>
      <c r="M8" s="108"/>
      <c r="N8" s="108"/>
    </row>
    <row r="9" customFormat="false" ht="13.8" hidden="false" customHeight="false" outlineLevel="0" collapsed="false">
      <c r="A9" s="115" t="s">
        <v>37</v>
      </c>
      <c r="B9" s="116" t="n">
        <v>46337984.2832792</v>
      </c>
      <c r="C9" s="116" t="n">
        <f aca="false">B9+C8</f>
        <v>2901337984.28328</v>
      </c>
      <c r="D9" s="116" t="n">
        <v>300000000</v>
      </c>
      <c r="E9" s="116" t="n">
        <f aca="false">D9-(D9*20%)</f>
        <v>240000000</v>
      </c>
      <c r="F9" s="140" t="n">
        <f aca="false">C9/D9*100</f>
        <v>967.11266142776</v>
      </c>
      <c r="G9" s="141" t="str">
        <f aca="false">IF(ISBLANK(B9), "isi data dulu",IF(C9&gt;D9, "Melebihi target", IF(AND(C9&gt;=E9, C9&lt;=D9), "Di dalam target", "Dibawah target")))</f>
        <v>Melebihi target</v>
      </c>
      <c r="H9" s="108"/>
      <c r="I9" s="108"/>
      <c r="J9" s="108"/>
      <c r="K9" s="108"/>
      <c r="L9" s="108"/>
      <c r="M9" s="108"/>
      <c r="N9" s="108"/>
    </row>
    <row r="10" customFormat="false" ht="13.8" hidden="false" customHeight="false" outlineLevel="0" collapsed="false">
      <c r="A10" s="119" t="s">
        <v>47</v>
      </c>
      <c r="B10" s="120" t="n">
        <v>188821999.990819</v>
      </c>
      <c r="C10" s="120" t="n">
        <f aca="false">B10+C9</f>
        <v>3090159984.2741</v>
      </c>
      <c r="D10" s="120" t="n">
        <v>400000000</v>
      </c>
      <c r="E10" s="120" t="n">
        <f aca="false">D10-(D10*20%)</f>
        <v>320000000</v>
      </c>
      <c r="F10" s="140" t="n">
        <f aca="false">C10/D10*100</f>
        <v>772.539996068525</v>
      </c>
      <c r="G10" s="141" t="str">
        <f aca="false">IF(ISBLANK(B10), "isi data dulu",IF(C10&gt;D10, "Melebihi target", IF(AND(C10&gt;=E10, C10&lt;=D10), "Di dalam target", "Dibawah target")))</f>
        <v>Melebihi target</v>
      </c>
      <c r="H10" s="108"/>
      <c r="I10" s="108"/>
      <c r="J10" s="108"/>
      <c r="K10" s="108"/>
      <c r="L10" s="108"/>
      <c r="M10" s="108"/>
      <c r="N10" s="108"/>
    </row>
    <row r="11" customFormat="false" ht="13.8" hidden="false" customHeight="false" outlineLevel="0" collapsed="false">
      <c r="A11" s="115" t="s">
        <v>61</v>
      </c>
      <c r="B11" s="116" t="n">
        <v>161857034.450177</v>
      </c>
      <c r="C11" s="116" t="n">
        <f aca="false">B11+C10</f>
        <v>3252017018.72428</v>
      </c>
      <c r="D11" s="116" t="n">
        <v>500000000</v>
      </c>
      <c r="E11" s="116" t="n">
        <f aca="false">D11-(D11*20%)</f>
        <v>400000000</v>
      </c>
      <c r="F11" s="140" t="n">
        <f aca="false">C11/D11*100</f>
        <v>650.403403744855</v>
      </c>
      <c r="G11" s="141" t="str">
        <f aca="false">IF(ISBLANK(B11), "isi data dulu",IF(C11&gt;D11, "Melebihi target", IF(AND(C11&gt;=E11, C11&lt;=D11), "Di dalam target", "Dibawah target")))</f>
        <v>Melebihi target</v>
      </c>
      <c r="H11" s="108"/>
      <c r="I11" s="108"/>
      <c r="J11" s="108"/>
      <c r="K11" s="108"/>
      <c r="L11" s="108"/>
      <c r="M11" s="108"/>
      <c r="N11" s="108"/>
    </row>
    <row r="12" customFormat="false" ht="13.8" hidden="false" customHeight="false" outlineLevel="0" collapsed="false">
      <c r="A12" s="119" t="s">
        <v>168</v>
      </c>
      <c r="B12" s="120" t="n">
        <v>220136883.672379</v>
      </c>
      <c r="C12" s="120" t="n">
        <f aca="false">B12+C11</f>
        <v>3472153902.39665</v>
      </c>
      <c r="D12" s="120" t="n">
        <v>600000000</v>
      </c>
      <c r="E12" s="120" t="n">
        <f aca="false">D12-(D12*20%)</f>
        <v>480000000</v>
      </c>
      <c r="F12" s="140" t="n">
        <f aca="false">C12/D12*100</f>
        <v>578.692317066109</v>
      </c>
      <c r="G12" s="141" t="str">
        <f aca="false">IF(ISBLANK(B12), "isi data dulu",IF(C12&gt;D12, "Melebihi target", IF(AND(C12&gt;=E12, C12&lt;=D12), "Di dalam target", "Dibawah target")))</f>
        <v>Melebihi target</v>
      </c>
      <c r="H12" s="108"/>
      <c r="I12" s="108"/>
      <c r="J12" s="108"/>
      <c r="K12" s="108"/>
      <c r="L12" s="108"/>
      <c r="M12" s="108"/>
      <c r="N12" s="108"/>
    </row>
    <row r="13" customFormat="false" ht="13.8" hidden="false" customHeight="false" outlineLevel="0" collapsed="false">
      <c r="A13" s="115" t="s">
        <v>66</v>
      </c>
      <c r="B13" s="116" t="n">
        <v>150857034.450177</v>
      </c>
      <c r="C13" s="116" t="n">
        <f aca="false">B13+C12</f>
        <v>3623010936.84683</v>
      </c>
      <c r="D13" s="116" t="n">
        <v>700000000</v>
      </c>
      <c r="E13" s="116" t="n">
        <f aca="false">D13-(D13*20%)</f>
        <v>560000000</v>
      </c>
      <c r="F13" s="140" t="n">
        <f aca="false">C13/D13*100</f>
        <v>517.572990978119</v>
      </c>
      <c r="G13" s="141" t="str">
        <f aca="false">IF(ISBLANK(B13), "isi data dulu",IF(C13&gt;D13, "Melebihi target", IF(AND(C13&gt;=E13, C13&lt;=D13), "Di dalam target", "Dibawah target")))</f>
        <v>Melebihi target</v>
      </c>
      <c r="H13" s="108"/>
      <c r="I13" s="108"/>
      <c r="J13" s="108"/>
      <c r="K13" s="108"/>
      <c r="L13" s="108"/>
      <c r="M13" s="108"/>
      <c r="N13" s="108"/>
    </row>
    <row r="14" customFormat="false" ht="13.8" hidden="false" customHeight="false" outlineLevel="0" collapsed="false">
      <c r="A14" s="119" t="s">
        <v>169</v>
      </c>
      <c r="B14" s="120" t="n">
        <v>128815858.131109</v>
      </c>
      <c r="C14" s="120" t="n">
        <f aca="false">B14+C13</f>
        <v>3751826794.97794</v>
      </c>
      <c r="D14" s="120" t="n">
        <v>800000000</v>
      </c>
      <c r="E14" s="120" t="n">
        <f aca="false">D14-(D14*20%)</f>
        <v>640000000</v>
      </c>
      <c r="F14" s="140" t="n">
        <f aca="false">C14/D14*100</f>
        <v>468.978349372243</v>
      </c>
      <c r="G14" s="141" t="str">
        <f aca="false">IF(ISBLANK(B14), "isi data dulu",IF(C14&gt;D14, "Melebihi target", IF(AND(C14&gt;=E14, C14&lt;=D14), "Di dalam target", "Dibawah target")))</f>
        <v>Melebihi target</v>
      </c>
      <c r="H14" s="108"/>
      <c r="I14" s="108"/>
      <c r="J14" s="108"/>
      <c r="K14" s="108"/>
      <c r="L14" s="108"/>
      <c r="M14" s="108"/>
      <c r="N14" s="108"/>
    </row>
    <row r="15" customFormat="false" ht="13.8" hidden="false" customHeight="false" outlineLevel="0" collapsed="false">
      <c r="A15" s="115" t="s">
        <v>170</v>
      </c>
      <c r="B15" s="116" t="n">
        <v>167821684.443521</v>
      </c>
      <c r="C15" s="116" t="n">
        <f aca="false">B15+C14</f>
        <v>3919648479.42146</v>
      </c>
      <c r="D15" s="116" t="n">
        <v>900000000</v>
      </c>
      <c r="E15" s="116" t="n">
        <f aca="false">D15-(D15*20%)</f>
        <v>720000000</v>
      </c>
      <c r="F15" s="140" t="n">
        <f aca="false">C15/D15*100</f>
        <v>435.516497713496</v>
      </c>
      <c r="G15" s="141" t="str">
        <f aca="false">IF(ISBLANK(B15), "isi data dulu",IF(C15&gt;D15, "Melebihi target", IF(AND(C15&gt;=E15, C15&lt;=D15), "Di dalam target", "Dibawah target")))</f>
        <v>Melebihi target</v>
      </c>
      <c r="H15" s="108"/>
      <c r="I15" s="108"/>
      <c r="J15" s="108"/>
      <c r="K15" s="108"/>
      <c r="L15" s="108"/>
      <c r="M15" s="108"/>
      <c r="N15" s="108"/>
    </row>
    <row r="16" customFormat="false" ht="13.8" hidden="false" customHeight="false" outlineLevel="0" collapsed="false">
      <c r="A16" s="119" t="s">
        <v>171</v>
      </c>
      <c r="B16" s="120" t="n">
        <v>174851363.31541</v>
      </c>
      <c r="C16" s="120" t="n">
        <f aca="false">B16+C15</f>
        <v>4094499842.73687</v>
      </c>
      <c r="D16" s="120" t="n">
        <v>1000000000</v>
      </c>
      <c r="E16" s="120" t="n">
        <f aca="false">D16-(D16*20%)</f>
        <v>800000000</v>
      </c>
      <c r="F16" s="140" t="n">
        <f aca="false">C16/D16*100</f>
        <v>409.449984273687</v>
      </c>
      <c r="G16" s="141" t="str">
        <f aca="false">IF(ISBLANK(B16), "isi data dulu",IF(C16&gt;D16, "Melebihi target", IF(AND(C16&gt;=E16, C16&lt;=D16), "Di dalam target", "Dibawah target")))</f>
        <v>Melebihi target</v>
      </c>
      <c r="H16" s="108"/>
      <c r="I16" s="108"/>
      <c r="J16" s="108"/>
      <c r="K16" s="108"/>
      <c r="L16" s="108"/>
      <c r="M16" s="108"/>
      <c r="N16" s="108"/>
    </row>
    <row r="17" customFormat="false" ht="13.8" hidden="false" customHeight="false" outlineLevel="0" collapsed="false">
      <c r="A17" s="115" t="s">
        <v>68</v>
      </c>
      <c r="B17" s="116" t="n">
        <v>171905389.392128</v>
      </c>
      <c r="C17" s="116" t="n">
        <f aca="false">B17+C16</f>
        <v>4266405232.129</v>
      </c>
      <c r="D17" s="116" t="n">
        <v>1100000000</v>
      </c>
      <c r="E17" s="116" t="n">
        <f aca="false">D17-(D17*20%)</f>
        <v>880000000</v>
      </c>
      <c r="F17" s="140" t="n">
        <f aca="false">C17/D17*100</f>
        <v>387.855021102636</v>
      </c>
      <c r="G17" s="141" t="str">
        <f aca="false">IF(ISBLANK(B17), "isi data dulu",IF(C17&gt;D17, "Melebihi target", IF(AND(C17&gt;=E17, C17&lt;=D17), "Di dalam target", "Dibawah target")))</f>
        <v>Melebihi target</v>
      </c>
      <c r="H17" s="108"/>
      <c r="I17" s="108"/>
      <c r="J17" s="108"/>
      <c r="K17" s="108"/>
      <c r="L17" s="108"/>
      <c r="M17" s="108"/>
      <c r="N17" s="108"/>
    </row>
    <row r="18" customFormat="false" ht="13.8" hidden="false" customHeight="false" outlineLevel="0" collapsed="false">
      <c r="A18" s="128" t="s">
        <v>71</v>
      </c>
      <c r="B18" s="129" t="n">
        <v>65065224.5915075</v>
      </c>
      <c r="C18" s="129" t="n">
        <f aca="false">B18+C17</f>
        <v>4331470456.72051</v>
      </c>
      <c r="D18" s="129" t="n">
        <v>1200000000</v>
      </c>
      <c r="E18" s="129" t="n">
        <f aca="false">D18-(D18*20%)</f>
        <v>960000000</v>
      </c>
      <c r="F18" s="140" t="n">
        <f aca="false">C18/D18*100</f>
        <v>360.955871393376</v>
      </c>
      <c r="G18" s="141" t="str">
        <f aca="false">IF(ISBLANK(B18), "isi data dulu",IF(C18&gt;D18, "Melebihi target", IF(AND(C18&gt;=E18, C18&lt;=D18), "Di dalam target", "Dibawah target")))</f>
        <v>Melebihi target</v>
      </c>
      <c r="H18" s="108"/>
      <c r="I18" s="108"/>
      <c r="J18" s="108"/>
      <c r="K18" s="108"/>
      <c r="L18" s="108"/>
      <c r="M18" s="108"/>
      <c r="N18" s="108"/>
    </row>
    <row r="19" customFormat="false" ht="13.5" hidden="false" customHeight="false" outlineLevel="0" collapsed="false">
      <c r="A19" s="108"/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N19" s="108"/>
    </row>
    <row r="20" customFormat="false" ht="13.5" hidden="false" customHeight="false" outlineLevel="0" collapsed="false">
      <c r="A20" s="108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08"/>
    </row>
    <row r="21" customFormat="false" ht="13.5" hidden="false" customHeight="false" outlineLevel="0" collapsed="false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08"/>
    </row>
    <row r="22" customFormat="false" ht="13.5" hidden="false" customHeight="false" outlineLevel="0" collapsed="false">
      <c r="A22" s="108"/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08"/>
    </row>
    <row r="23" customFormat="false" ht="13.5" hidden="false" customHeight="false" outlineLevel="0" collapsed="false">
      <c r="A23" s="108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  <c r="N23" s="108"/>
    </row>
    <row r="24" customFormat="false" ht="13.5" hidden="false" customHeight="false" outlineLevel="0" collapsed="false">
      <c r="A24" s="108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</row>
    <row r="25" customFormat="false" ht="13.5" hidden="false" customHeight="false" outlineLevel="0" collapsed="false">
      <c r="A25" s="108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  <c r="N25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B7:B18 D7:F18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G7:G18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AC17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6" min="2" style="1" width="15.66"/>
    <col collapsed="false" customWidth="true" hidden="false" outlineLevel="0" max="7" min="7" style="1" width="19.44"/>
    <col collapsed="false" customWidth="true" hidden="false" outlineLevel="0" max="8" min="8" style="1" width="18.76"/>
    <col collapsed="false" customWidth="true" hidden="false" outlineLevel="0" max="9" min="9" style="1" width="9.62"/>
    <col collapsed="false" customWidth="true" hidden="false" outlineLevel="0" max="10" min="10" style="1" width="20.98"/>
    <col collapsed="false" customWidth="true" hidden="false" outlineLevel="0" max="11" min="11" style="1" width="19.71"/>
  </cols>
  <sheetData>
    <row r="1" customFormat="false" ht="17.25" hidden="false" customHeight="false" outlineLevel="0" collapsed="false">
      <c r="A1" s="105" t="s">
        <v>159</v>
      </c>
      <c r="B1" s="106" t="s">
        <v>73</v>
      </c>
      <c r="C1" s="107" t="s">
        <v>178</v>
      </c>
      <c r="D1" s="106"/>
      <c r="E1" s="106"/>
      <c r="F1" s="110" t="s">
        <v>179</v>
      </c>
      <c r="H1" s="108"/>
      <c r="I1" s="108"/>
      <c r="J1" s="108"/>
      <c r="K1" s="108"/>
      <c r="L1" s="108"/>
      <c r="M1" s="108"/>
      <c r="N1" s="108"/>
      <c r="O1" s="108"/>
      <c r="P1" s="108"/>
      <c r="Q1" s="108"/>
    </row>
    <row r="2" customFormat="false" ht="13.8" hidden="false" customHeight="false" outlineLevel="0" collapsed="false">
      <c r="A2" s="105" t="s">
        <v>16</v>
      </c>
      <c r="B2" s="109" t="s">
        <v>180</v>
      </c>
      <c r="C2" s="108"/>
      <c r="D2" s="109"/>
      <c r="E2" s="109"/>
      <c r="H2" s="108"/>
      <c r="I2" s="108"/>
      <c r="J2" s="108"/>
      <c r="K2" s="108"/>
      <c r="L2" s="108"/>
      <c r="M2" s="108"/>
      <c r="N2" s="108"/>
      <c r="O2" s="108"/>
      <c r="P2" s="108"/>
      <c r="Q2" s="108"/>
    </row>
    <row r="3" customFormat="false" ht="13.8" hidden="false" customHeight="false" outlineLevel="0" collapsed="false">
      <c r="A3" s="105" t="s">
        <v>21</v>
      </c>
      <c r="B3" s="109" t="s">
        <v>46</v>
      </c>
      <c r="E3" s="142" t="s">
        <v>181</v>
      </c>
      <c r="H3" s="108"/>
      <c r="I3" s="108"/>
      <c r="J3" s="108"/>
      <c r="K3" s="108"/>
      <c r="L3" s="108"/>
      <c r="M3" s="108"/>
      <c r="N3" s="108"/>
      <c r="O3" s="108"/>
      <c r="P3" s="108"/>
      <c r="Q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</row>
    <row r="5" customFormat="false" ht="13.8" hidden="false" customHeight="false" outlineLevel="0" collapsed="false">
      <c r="G5" s="143"/>
      <c r="H5" s="108"/>
      <c r="I5" s="108"/>
      <c r="J5" s="108"/>
      <c r="K5" s="108"/>
      <c r="L5" s="108"/>
      <c r="M5" s="108"/>
      <c r="N5" s="108"/>
      <c r="O5" s="108"/>
      <c r="P5" s="108"/>
      <c r="Q5" s="108"/>
    </row>
    <row r="6" customFormat="false" ht="52.2" hidden="false" customHeight="false" outlineLevel="0" collapsed="false">
      <c r="A6" s="144" t="s">
        <v>16</v>
      </c>
      <c r="B6" s="145" t="s">
        <v>182</v>
      </c>
      <c r="C6" s="145" t="s">
        <v>183</v>
      </c>
      <c r="D6" s="146" t="s">
        <v>184</v>
      </c>
      <c r="E6" s="146" t="s">
        <v>185</v>
      </c>
      <c r="F6" s="147" t="s">
        <v>164</v>
      </c>
      <c r="G6" s="147" t="s">
        <v>165</v>
      </c>
      <c r="H6" s="147" t="s">
        <v>31</v>
      </c>
      <c r="I6" s="147" t="s">
        <v>25</v>
      </c>
      <c r="J6" s="147" t="s">
        <v>166</v>
      </c>
      <c r="K6" s="148" t="s">
        <v>147</v>
      </c>
      <c r="L6" s="149"/>
      <c r="M6" s="149"/>
      <c r="N6" s="149"/>
      <c r="O6" s="149"/>
      <c r="P6" s="149"/>
      <c r="Q6" s="149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</row>
    <row r="7" customFormat="false" ht="13.5" hidden="false" customHeight="false" outlineLevel="0" collapsed="false">
      <c r="A7" s="115" t="s">
        <v>186</v>
      </c>
      <c r="B7" s="151" t="n">
        <v>17</v>
      </c>
      <c r="C7" s="152" t="n">
        <v>3.28</v>
      </c>
      <c r="D7" s="151"/>
      <c r="E7" s="152"/>
      <c r="F7" s="153" t="n">
        <f aca="false">AVERAGE(E7,C7)</f>
        <v>3.28</v>
      </c>
      <c r="G7" s="154" t="n">
        <v>4.5</v>
      </c>
      <c r="H7" s="116" t="n">
        <v>4</v>
      </c>
      <c r="I7" s="117" t="n">
        <f aca="false">IF(ISBLANK(F7), 0,IF(F7&lt;H7, 0, IF(F7=H7, 80, IF(F7=G7, 100, IF(F7&lt;G7, 80 + (F7-H7)/(G7-H7)*(100-80), 100 + (F7-G7)/(G7-H7)*(100-80))))))</f>
        <v>0</v>
      </c>
      <c r="J7" s="155" t="str">
        <f aca="false">IF(ISBLANK(F7), "isi data dulu",IF(F7 &lt; H7, "Dibawah target", IF(F7 &lt;= G7, "Di dalam target", "Melebihi target")))</f>
        <v>Dibawah target</v>
      </c>
      <c r="K7" s="118"/>
      <c r="L7" s="108"/>
      <c r="M7" s="108"/>
      <c r="N7" s="108"/>
      <c r="O7" s="108"/>
      <c r="P7" s="108"/>
      <c r="Q7" s="108"/>
    </row>
    <row r="8" customFormat="false" ht="13.5" hidden="false" customHeight="false" outlineLevel="0" collapsed="false">
      <c r="A8" s="119" t="s">
        <v>187</v>
      </c>
      <c r="B8" s="120" t="n">
        <v>28</v>
      </c>
      <c r="C8" s="156" t="n">
        <v>3.34</v>
      </c>
      <c r="D8" s="120"/>
      <c r="E8" s="156"/>
      <c r="F8" s="156" t="n">
        <f aca="false">AVERAGE(E8,C8)</f>
        <v>3.34</v>
      </c>
      <c r="G8" s="157" t="n">
        <v>4.5</v>
      </c>
      <c r="H8" s="120" t="n">
        <v>4</v>
      </c>
      <c r="I8" s="121" t="n">
        <f aca="false">IF(ISBLANK(F8), 0,IF(F8&lt;H8, 0, IF(F8=H8, 80, IF(F8=G8, 100, IF(F8&lt;G8, 80 + (F8-H8)/(G8-H8)*(100-80), 100 + (F8-G8)/(G8-H8)*(100-80))))))</f>
        <v>0</v>
      </c>
      <c r="J8" s="158" t="str">
        <f aca="false">IF(ISBLANK(F8), "isi data dulu",IF(F8 &lt; H8, "Dibawah target", IF(F8 &lt;= G8, "Di dalam target", "Melebihi target")))</f>
        <v>Dibawah target</v>
      </c>
      <c r="K8" s="159"/>
      <c r="L8" s="108"/>
      <c r="M8" s="108"/>
      <c r="N8" s="108"/>
      <c r="O8" s="108"/>
      <c r="P8" s="108"/>
      <c r="Q8" s="108"/>
    </row>
    <row r="9" customFormat="false" ht="13.5" hidden="false" customHeight="false" outlineLevel="0" collapsed="false">
      <c r="A9" s="115" t="s">
        <v>188</v>
      </c>
      <c r="B9" s="116"/>
      <c r="C9" s="153"/>
      <c r="D9" s="116"/>
      <c r="E9" s="153"/>
      <c r="F9" s="153" t="e">
        <f aca="false">AVERAGE(E9,C9)</f>
        <v>#DIV/0!</v>
      </c>
      <c r="G9" s="154" t="n">
        <v>4.5</v>
      </c>
      <c r="H9" s="116" t="n">
        <v>4</v>
      </c>
      <c r="I9" s="117" t="e">
        <f aca="false">IF(ISBLANK(F9), 0,IF(F9&lt;H9, 0, IF(F9=H9, 80, IF(F9=G9, 100, IF(F9&lt;G9, 80 + (F9-H9)/(G9-H9)*(100-80), 100 + (F9-G9)/(G9-H9)*(100-80))))))</f>
        <v>#DIV/0!</v>
      </c>
      <c r="J9" s="155" t="e">
        <f aca="false">IF(ISBLANK(F9), "isi data dulu",IF(F9 &lt; H9, "Dibawah target", IF(F9 &lt;= G9, "Di dalam target", "Melebihi target")))</f>
        <v>#DIV/0!</v>
      </c>
      <c r="K9" s="118"/>
      <c r="L9" s="108"/>
      <c r="M9" s="108"/>
      <c r="N9" s="108"/>
      <c r="O9" s="108"/>
      <c r="P9" s="108"/>
      <c r="Q9" s="108"/>
    </row>
    <row r="10" customFormat="false" ht="13.5" hidden="false" customHeight="false" outlineLevel="0" collapsed="false">
      <c r="A10" s="128" t="s">
        <v>189</v>
      </c>
      <c r="B10" s="129"/>
      <c r="C10" s="160"/>
      <c r="D10" s="129"/>
      <c r="E10" s="160"/>
      <c r="F10" s="160" t="e">
        <f aca="false">AVERAGE(E10,C10)</f>
        <v>#DIV/0!</v>
      </c>
      <c r="G10" s="161" t="n">
        <v>4.5</v>
      </c>
      <c r="H10" s="129" t="n">
        <v>4</v>
      </c>
      <c r="I10" s="130" t="e">
        <f aca="false">IF(ISBLANK(F10), 0,IF(F10&lt;H10, 0, IF(F10=H10, 80, IF(F10=G10, 100, IF(F10&lt;G10, 80 + (F10-H10)/(G10-H10)*(100-80), 100 + (F10-G10)/(G10-H10)*(100-80))))))</f>
        <v>#DIV/0!</v>
      </c>
      <c r="J10" s="162" t="e">
        <f aca="false">IF(ISBLANK(F10), "isi data dulu",IF(F10 &lt; H10, "Dibawah target", IF(F10 &lt;= G10, "Di dalam target", "Melebihi target")))</f>
        <v>#DIV/0!</v>
      </c>
      <c r="K10" s="131"/>
      <c r="L10" s="108"/>
      <c r="M10" s="108"/>
      <c r="N10" s="108"/>
      <c r="O10" s="108"/>
      <c r="P10" s="108"/>
      <c r="Q10" s="108"/>
    </row>
    <row r="11" customFormat="false" ht="13.5" hidden="false" customHeight="false" outlineLevel="0" collapsed="false">
      <c r="A11" s="108"/>
      <c r="B11" s="108"/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08"/>
    </row>
    <row r="12" customFormat="false" ht="13.5" hidden="false" customHeight="false" outlineLevel="0" collapsed="false">
      <c r="A12" s="108"/>
      <c r="B12" s="108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  <c r="N12" s="108"/>
      <c r="O12" s="108"/>
      <c r="P12" s="108"/>
      <c r="Q12" s="108"/>
    </row>
    <row r="13" customFormat="false" ht="13.5" hidden="false" customHeight="false" outlineLevel="0" collapsed="false">
      <c r="A13" s="108"/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  <c r="N13" s="108"/>
      <c r="O13" s="108"/>
      <c r="P13" s="108"/>
      <c r="Q13" s="108"/>
    </row>
    <row r="14" customFormat="false" ht="13.5" hidden="false" customHeight="false" outlineLevel="0" collapsed="false">
      <c r="A14" s="108"/>
      <c r="B14" s="108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/>
    </row>
    <row r="15" customFormat="false" ht="13.5" hidden="false" customHeight="false" outlineLevel="0" collapsed="false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/>
    </row>
    <row r="16" customFormat="false" ht="13.5" hidden="false" customHeight="false" outlineLevel="0" collapsed="false">
      <c r="A16" s="108"/>
      <c r="B16" s="108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  <c r="N16" s="108"/>
      <c r="O16" s="108"/>
      <c r="P16" s="108"/>
      <c r="Q16" s="108"/>
    </row>
    <row r="17" customFormat="false" ht="13.5" hidden="false" customHeight="false" outlineLevel="0" collapsed="false">
      <c r="A17" s="108"/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true" showErrorMessage="false" showInputMessage="false" sqref="C7:C10 E7:H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J7:J10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6D7A8"/>
    <pageSetUpPr fitToPage="false"/>
  </sheetPr>
  <dimension ref="A1:M17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8.76"/>
    <col collapsed="false" customWidth="true" hidden="false" outlineLevel="0" max="5" min="5" style="1" width="9.62"/>
    <col collapsed="false" customWidth="true" hidden="false" outlineLevel="0" max="6" min="6" style="1" width="20.98"/>
  </cols>
  <sheetData>
    <row r="1" customFormat="false" ht="17.25" hidden="false" customHeight="false" outlineLevel="0" collapsed="false">
      <c r="A1" s="105" t="s">
        <v>159</v>
      </c>
      <c r="B1" s="106" t="s">
        <v>73</v>
      </c>
      <c r="C1" s="107" t="s">
        <v>190</v>
      </c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customFormat="false" ht="13.8" hidden="false" customHeight="false" outlineLevel="0" collapsed="false">
      <c r="A2" s="105" t="s">
        <v>16</v>
      </c>
      <c r="B2" s="109" t="s">
        <v>180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</row>
    <row r="3" customFormat="false" ht="13.8" hidden="false" customHeight="false" outlineLevel="0" collapsed="false">
      <c r="A3" s="105" t="s">
        <v>21</v>
      </c>
      <c r="B3" s="109" t="s">
        <v>58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</row>
    <row r="5" customFormat="false" ht="13.8" hidden="false" customHeight="false" outlineLevel="0" collapsed="false">
      <c r="C5" s="110" t="s">
        <v>191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</row>
    <row r="6" customFormat="false" ht="13.8" hidden="false" customHeight="false" outlineLevel="0" collapsed="false">
      <c r="A6" s="112" t="s">
        <v>16</v>
      </c>
      <c r="B6" s="113" t="s">
        <v>164</v>
      </c>
      <c r="C6" s="113" t="s">
        <v>165</v>
      </c>
      <c r="D6" s="113" t="s">
        <v>31</v>
      </c>
      <c r="E6" s="113" t="s">
        <v>25</v>
      </c>
      <c r="F6" s="114" t="s">
        <v>166</v>
      </c>
      <c r="G6" s="108"/>
      <c r="H6" s="108"/>
      <c r="I6" s="108"/>
      <c r="J6" s="108"/>
      <c r="K6" s="108"/>
      <c r="L6" s="108"/>
      <c r="M6" s="108"/>
    </row>
    <row r="7" customFormat="false" ht="13.8" hidden="false" customHeight="false" outlineLevel="0" collapsed="false">
      <c r="A7" s="115" t="s">
        <v>186</v>
      </c>
      <c r="B7" s="134" t="n">
        <v>5</v>
      </c>
      <c r="C7" s="116" t="n">
        <v>0</v>
      </c>
      <c r="D7" s="116" t="n">
        <v>1</v>
      </c>
      <c r="E7" s="117" t="n">
        <f aca="false">IF(ISBLANK(B7), 0,IF(B7&lt;=C7, 100, IF(B7&gt;=D7, IF(B7=D7, 80, 0), 100 - ((B7-C7)/(D7-C7) * 20))))</f>
        <v>0</v>
      </c>
      <c r="F7" s="118" t="str">
        <f aca="false">IF(ISBLANK(B7), "isi data dulu", IF(B7&lt;=C7, "sesuai target", IF(AND(B7&gt;C7,B7&lt;=D7), "di dalam target", IF(B7&gt;D7, "melebihi batas", ""))))</f>
        <v>melebihi batas</v>
      </c>
      <c r="G7" s="108"/>
      <c r="H7" s="108"/>
      <c r="I7" s="108"/>
      <c r="J7" s="108"/>
      <c r="K7" s="108"/>
      <c r="L7" s="108"/>
      <c r="M7" s="108"/>
    </row>
    <row r="8" customFormat="false" ht="13.8" hidden="false" customHeight="false" outlineLevel="0" collapsed="false">
      <c r="A8" s="119" t="s">
        <v>187</v>
      </c>
      <c r="B8" s="135" t="n">
        <v>4</v>
      </c>
      <c r="C8" s="120" t="n">
        <v>0</v>
      </c>
      <c r="D8" s="120" t="n">
        <v>1</v>
      </c>
      <c r="E8" s="121" t="n">
        <f aca="false">IF(ISBLANK(B8), 0,IF(B8&lt;=C8, 100, IF(B8&gt;=D8, IF(B8=D8, 80, 0), 100 - ((B8-C8)/(D8-C8) * 20))))</f>
        <v>0</v>
      </c>
      <c r="F8" s="122" t="str">
        <f aca="false">IF(ISBLANK(B8), "isi data dulu", IF(B8&lt;=C8, "sesuai target", IF(AND(B8&gt;C8,B8&lt;=D8), "di dalam target", IF(B8&gt;D8, "melebihi batas", ""))))</f>
        <v>melebihi batas</v>
      </c>
      <c r="G8" s="108"/>
      <c r="H8" s="108"/>
      <c r="I8" s="108"/>
      <c r="J8" s="108"/>
      <c r="K8" s="108"/>
      <c r="L8" s="108"/>
      <c r="M8" s="108"/>
    </row>
    <row r="9" customFormat="false" ht="13.8" hidden="false" customHeight="false" outlineLevel="0" collapsed="false">
      <c r="A9" s="115" t="s">
        <v>188</v>
      </c>
      <c r="B9" s="134"/>
      <c r="C9" s="116" t="n">
        <v>0</v>
      </c>
      <c r="D9" s="116" t="n">
        <v>1</v>
      </c>
      <c r="E9" s="121" t="n">
        <f aca="false">IF(ISBLANK(B9), 0,IF(B9&lt;=C9, 100, IF(B9&gt;=D9, IF(B9=D9, 80, 0), 100 - ((B9-C9)/(D9-C9) * 20))))</f>
        <v>0</v>
      </c>
      <c r="F9" s="118" t="str">
        <f aca="false">IF(ISBLANK(B9), "isi data dulu", IF(B9&lt;=C9, "sesuai target", IF(AND(B9&gt;C9,B9&lt;=D9), "di dalam target", IF(B9&gt;D9, "melebihi batas", ""))))</f>
        <v>isi data dulu</v>
      </c>
      <c r="G9" s="108"/>
      <c r="H9" s="108"/>
      <c r="I9" s="108"/>
      <c r="J9" s="108"/>
      <c r="K9" s="108"/>
      <c r="L9" s="108"/>
      <c r="M9" s="108"/>
    </row>
    <row r="10" customFormat="false" ht="13.8" hidden="false" customHeight="false" outlineLevel="0" collapsed="false">
      <c r="A10" s="128" t="s">
        <v>189</v>
      </c>
      <c r="B10" s="163"/>
      <c r="C10" s="129" t="n">
        <v>0</v>
      </c>
      <c r="D10" s="129" t="n">
        <v>1</v>
      </c>
      <c r="E10" s="121" t="n">
        <f aca="false">IF(ISBLANK(B10), 0,IF(B10&lt;=C10, 100, IF(B10&gt;=D10, IF(B10=D10, 80, 0), 100 - ((B10-C10)/(D10-C10) * 20))))</f>
        <v>0</v>
      </c>
      <c r="F10" s="131" t="str">
        <f aca="false">IF(ISBLANK(B10), "isi data dulu", IF(B10&lt;=C10, "sesuai target", IF(AND(B10&gt;C10,B10&lt;=D10), "di dalam target", IF(B10&gt;D10, "melebihi batas", ""))))</f>
        <v>isi data dulu</v>
      </c>
      <c r="G10" s="108"/>
      <c r="H10" s="108"/>
      <c r="I10" s="108"/>
      <c r="J10" s="108"/>
      <c r="K10" s="108"/>
      <c r="L10" s="108"/>
      <c r="M10" s="108"/>
    </row>
    <row r="11" customFormat="false" ht="13.8" hidden="false" customHeight="false" outlineLevel="0" collapsed="false">
      <c r="B11" s="164" t="e">
        <f aca="false">SUM(Table4[Realisasi])</f>
        <v>#VALUE!</v>
      </c>
      <c r="C11" s="164" t="e">
        <f aca="false">SUM(Table4[Target (100%)])</f>
        <v>#VALUE!</v>
      </c>
      <c r="D11" s="164" t="e">
        <f aca="false">SUM(Table4[Treshold Min])</f>
        <v>#VALUE!</v>
      </c>
      <c r="E11" s="121" t="e">
        <f aca="false">IF(ISBLANK(B11), 0,IF(B11&lt;=C11, 100, IF(B11&gt;=D11, IF(B11=D11, 80, 0), 100 - ((B11-C11)/(D11-C11) * 20))))</f>
        <v>#VALUE!</v>
      </c>
      <c r="G11" s="108"/>
      <c r="H11" s="108"/>
      <c r="I11" s="108"/>
      <c r="J11" s="108"/>
      <c r="K11" s="108"/>
      <c r="L11" s="108"/>
      <c r="M11" s="108"/>
    </row>
    <row r="12" customFormat="false" ht="13.5" hidden="false" customHeight="false" outlineLevel="0" collapsed="false">
      <c r="A12" s="108"/>
      <c r="E12" s="108"/>
      <c r="F12" s="108"/>
      <c r="G12" s="108"/>
      <c r="H12" s="108"/>
      <c r="I12" s="108"/>
      <c r="J12" s="108"/>
      <c r="K12" s="108"/>
      <c r="L12" s="108"/>
      <c r="M12" s="108"/>
    </row>
    <row r="13" customFormat="false" ht="13.5" hidden="false" customHeight="false" outlineLevel="0" collapsed="false">
      <c r="A13" s="108"/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</row>
    <row r="14" customFormat="false" ht="13.5" hidden="false" customHeight="false" outlineLevel="0" collapsed="false">
      <c r="A14" s="108"/>
      <c r="B14" s="108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</row>
    <row r="15" customFormat="false" ht="13.5" hidden="false" customHeight="false" outlineLevel="0" collapsed="false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customFormat="false" ht="13.5" hidden="false" customHeight="false" outlineLevel="0" collapsed="false">
      <c r="A16" s="108"/>
      <c r="B16" s="108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</row>
    <row r="17" customFormat="false" ht="13.5" hidden="false" customHeight="false" outlineLevel="0" collapsed="false">
      <c r="A17" s="108"/>
      <c r="B17" s="108"/>
      <c r="C17" s="108"/>
      <c r="D17" s="108"/>
      <c r="E17" s="108"/>
      <c r="F17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1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1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17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8.76"/>
    <col collapsed="false" customWidth="true" hidden="false" outlineLevel="0" max="5" min="5" style="1" width="9.62"/>
    <col collapsed="false" customWidth="true" hidden="false" outlineLevel="0" max="6" min="6" style="1" width="20.98"/>
  </cols>
  <sheetData>
    <row r="1" customFormat="false" ht="17.25" hidden="false" customHeight="false" outlineLevel="0" collapsed="false">
      <c r="A1" s="105" t="s">
        <v>159</v>
      </c>
      <c r="B1" s="106" t="s">
        <v>73</v>
      </c>
      <c r="C1" s="107" t="s">
        <v>97</v>
      </c>
      <c r="D1" s="108" t="s">
        <v>192</v>
      </c>
      <c r="E1" s="108"/>
      <c r="F1" s="108"/>
      <c r="G1" s="108"/>
      <c r="H1" s="108"/>
      <c r="I1" s="108"/>
      <c r="J1" s="108"/>
      <c r="K1" s="108"/>
      <c r="L1" s="108"/>
      <c r="M1" s="108"/>
    </row>
    <row r="2" customFormat="false" ht="13.8" hidden="false" customHeight="false" outlineLevel="0" collapsed="false">
      <c r="A2" s="105" t="s">
        <v>16</v>
      </c>
      <c r="B2" s="109" t="s">
        <v>180</v>
      </c>
      <c r="C2" s="108"/>
      <c r="D2" s="108" t="s">
        <v>193</v>
      </c>
      <c r="E2" s="108"/>
      <c r="F2" s="108"/>
      <c r="G2" s="108"/>
      <c r="H2" s="108"/>
      <c r="I2" s="108"/>
      <c r="J2" s="108"/>
      <c r="K2" s="108"/>
      <c r="L2" s="108"/>
      <c r="M2" s="108"/>
    </row>
    <row r="3" customFormat="false" ht="13.8" hidden="false" customHeight="false" outlineLevel="0" collapsed="false">
      <c r="A3" s="105" t="s">
        <v>21</v>
      </c>
      <c r="B3" s="109" t="s">
        <v>46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</row>
    <row r="5" customFormat="false" ht="13.8" hidden="false" customHeight="false" outlineLevel="0" collapsed="false">
      <c r="C5" s="143" t="s">
        <v>179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</row>
    <row r="6" customFormat="false" ht="13.8" hidden="false" customHeight="false" outlineLevel="0" collapsed="false">
      <c r="A6" s="112" t="s">
        <v>16</v>
      </c>
      <c r="B6" s="113" t="s">
        <v>164</v>
      </c>
      <c r="C6" s="113" t="s">
        <v>165</v>
      </c>
      <c r="D6" s="113" t="s">
        <v>31</v>
      </c>
      <c r="E6" s="113" t="s">
        <v>25</v>
      </c>
      <c r="F6" s="114" t="s">
        <v>166</v>
      </c>
      <c r="G6" s="108"/>
      <c r="H6" s="108"/>
      <c r="I6" s="108"/>
      <c r="J6" s="108"/>
      <c r="K6" s="108"/>
      <c r="L6" s="108"/>
      <c r="M6" s="108"/>
    </row>
    <row r="7" customFormat="false" ht="13.8" hidden="false" customHeight="false" outlineLevel="0" collapsed="false">
      <c r="A7" s="115" t="s">
        <v>186</v>
      </c>
      <c r="B7" s="116" t="n">
        <v>4</v>
      </c>
      <c r="C7" s="116" t="n">
        <v>3</v>
      </c>
      <c r="D7" s="116" t="n">
        <v>3</v>
      </c>
      <c r="E7" s="117" t="n">
        <v>10</v>
      </c>
      <c r="F7" s="118" t="str">
        <f aca="false">IF(ISBLANK(B7), "isi data dulu",IF(B7 &lt; D7, "Dibawah target", IF(B7 &lt;= C7, "Di dalam target", "Melebihi target")))</f>
        <v>Melebihi target</v>
      </c>
      <c r="G7" s="108"/>
      <c r="H7" s="108"/>
      <c r="I7" s="108"/>
      <c r="J7" s="108"/>
      <c r="K7" s="108"/>
      <c r="L7" s="108"/>
      <c r="M7" s="108"/>
    </row>
    <row r="8" customFormat="false" ht="13.8" hidden="false" customHeight="false" outlineLevel="0" collapsed="false">
      <c r="A8" s="119" t="s">
        <v>187</v>
      </c>
      <c r="B8" s="120" t="n">
        <v>1</v>
      </c>
      <c r="C8" s="120" t="n">
        <v>3</v>
      </c>
      <c r="D8" s="120" t="n">
        <v>3</v>
      </c>
      <c r="E8" s="121" t="n">
        <f aca="false">IF(ISBLANK(B8), 0,IF(B8&lt;D8, 0, IF(B8=D8, 80, IF(B8=C8, 100, IF(B8&lt;C8, 80 + (B8-D8)/(C8-D8)*(100-80), 100 + (B8-C8)/(C8-D8)*(100-80))))))</f>
        <v>0</v>
      </c>
      <c r="F8" s="122" t="str">
        <f aca="false">IF(ISBLANK(B8), "isi data dulu",IF(B8 &lt; D8, "Dibawah target", IF(B8 &lt;= C8, "Di dalam target", "Melebihi target")))</f>
        <v>Dibawah target</v>
      </c>
      <c r="G8" s="108"/>
      <c r="H8" s="108"/>
      <c r="I8" s="108"/>
      <c r="J8" s="108"/>
      <c r="K8" s="108"/>
      <c r="L8" s="108"/>
      <c r="M8" s="108"/>
    </row>
    <row r="9" customFormat="false" ht="13.8" hidden="false" customHeight="false" outlineLevel="0" collapsed="false">
      <c r="A9" s="115" t="s">
        <v>188</v>
      </c>
      <c r="B9" s="116" t="n">
        <v>0</v>
      </c>
      <c r="C9" s="116" t="n">
        <v>4</v>
      </c>
      <c r="D9" s="116" t="n">
        <v>3</v>
      </c>
      <c r="E9" s="117" t="n">
        <f aca="false">IF(ISBLANK(B9), 0,IF(B9&lt;D9, 0, IF(B9=D9, 80, IF(B9=C9, 100, IF(B9&lt;C9, 80 + (B9-D9)/(C9-D9)*(100-80), 100 + (B9-C9)/(C9-D9)*(100-80))))))</f>
        <v>0</v>
      </c>
      <c r="F9" s="118" t="str">
        <f aca="false">IF(ISBLANK(B9), "isi data dulu",IF(B9 &lt; D9, "Dibawah target", IF(B9 &lt;= C9, "Di dalam target", "Melebihi target")))</f>
        <v>Dibawah target</v>
      </c>
      <c r="G9" s="108"/>
      <c r="H9" s="108"/>
      <c r="I9" s="108"/>
      <c r="J9" s="108"/>
      <c r="K9" s="108"/>
      <c r="L9" s="108"/>
      <c r="M9" s="108"/>
    </row>
    <row r="10" customFormat="false" ht="13.8" hidden="false" customHeight="false" outlineLevel="0" collapsed="false">
      <c r="A10" s="128" t="s">
        <v>189</v>
      </c>
      <c r="B10" s="129"/>
      <c r="C10" s="129" t="n">
        <v>4</v>
      </c>
      <c r="D10" s="129" t="n">
        <v>3</v>
      </c>
      <c r="E10" s="130" t="n">
        <f aca="false">IF(ISBLANK(B10), 0,IF(B10&lt;D10, 0, IF(B10=D10, 80, IF(B10=C10, 100, IF(B10&lt;C10, 80 + (B10-D10)/(C10-D10)*(100-80), 100 + (B10-C10)/(C10-D10)*(100-80))))))</f>
        <v>0</v>
      </c>
      <c r="F10" s="131" t="str">
        <f aca="false">IF(ISBLANK(B10), "isi data dulu",IF(B10 &lt; D10, "Dibawah target", IF(B10 &lt;= C10, "Di dalam target", "Melebihi target")))</f>
        <v>isi data dulu</v>
      </c>
      <c r="G10" s="108"/>
      <c r="H10" s="108"/>
      <c r="I10" s="108"/>
      <c r="J10" s="108"/>
      <c r="K10" s="108"/>
      <c r="L10" s="108"/>
      <c r="M10" s="108"/>
    </row>
    <row r="11" customFormat="false" ht="13.8" hidden="false" customHeight="false" outlineLevel="0" collapsed="false">
      <c r="A11" s="108"/>
      <c r="B11" s="132" t="n">
        <f aca="false">SUM(Table3_6[Realisasi])</f>
        <v>5</v>
      </c>
      <c r="C11" s="132" t="n">
        <f aca="false">SUM(Table3_6[Target (100%)])</f>
        <v>14</v>
      </c>
      <c r="D11" s="132" t="n">
        <f aca="false">SUM(Table3_6[Treshold Min])</f>
        <v>12</v>
      </c>
      <c r="E11" s="108" t="n">
        <f aca="false">Table3_6[[#Totals],[Realisasi]]/Table3_6[[#Totals],[Target (100%)]]*100</f>
        <v>35.7142857142857</v>
      </c>
      <c r="F11" s="108"/>
      <c r="G11" s="108"/>
      <c r="H11" s="108"/>
      <c r="I11" s="108"/>
      <c r="J11" s="108"/>
      <c r="K11" s="108"/>
      <c r="L11" s="108"/>
      <c r="M11" s="108"/>
    </row>
    <row r="12" customFormat="false" ht="13.5" hidden="false" customHeight="false" outlineLevel="0" collapsed="false">
      <c r="A12" s="108"/>
      <c r="B12" s="108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</row>
    <row r="13" customFormat="false" ht="13.5" hidden="false" customHeight="false" outlineLevel="0" collapsed="false">
      <c r="A13" s="108"/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</row>
    <row r="14" customFormat="false" ht="13.5" hidden="false" customHeight="false" outlineLevel="0" collapsed="false">
      <c r="A14" s="108"/>
      <c r="B14" s="108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</row>
    <row r="15" customFormat="false" ht="13.5" hidden="false" customHeight="false" outlineLevel="0" collapsed="false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customFormat="false" ht="13.5" hidden="false" customHeight="false" outlineLevel="0" collapsed="false">
      <c r="A16" s="108"/>
      <c r="B16" s="108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</row>
    <row r="17" customFormat="false" ht="13.5" hidden="false" customHeight="false" outlineLevel="0" collapsed="false">
      <c r="A17" s="108"/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0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17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8.76"/>
    <col collapsed="false" customWidth="true" hidden="false" outlineLevel="0" max="5" min="5" style="1" width="9.62"/>
    <col collapsed="false" customWidth="true" hidden="false" outlineLevel="0" max="6" min="6" style="1" width="20.98"/>
  </cols>
  <sheetData>
    <row r="1" customFormat="false" ht="17.25" hidden="false" customHeight="false" outlineLevel="0" collapsed="false">
      <c r="A1" s="105" t="s">
        <v>159</v>
      </c>
      <c r="B1" s="106" t="s">
        <v>73</v>
      </c>
      <c r="C1" s="107" t="s">
        <v>194</v>
      </c>
      <c r="D1" s="108"/>
      <c r="E1" s="108" t="s">
        <v>195</v>
      </c>
      <c r="F1" s="108"/>
      <c r="G1" s="108"/>
      <c r="H1" s="108"/>
      <c r="I1" s="108"/>
      <c r="J1" s="108"/>
      <c r="K1" s="108"/>
      <c r="L1" s="108"/>
      <c r="M1" s="108"/>
    </row>
    <row r="2" customFormat="false" ht="13.8" hidden="false" customHeight="false" outlineLevel="0" collapsed="false">
      <c r="A2" s="105" t="s">
        <v>16</v>
      </c>
      <c r="B2" s="109" t="s">
        <v>180</v>
      </c>
      <c r="C2" s="108"/>
      <c r="D2" s="108"/>
      <c r="E2" s="108" t="s">
        <v>196</v>
      </c>
      <c r="G2" s="108"/>
      <c r="H2" s="108"/>
      <c r="I2" s="108"/>
      <c r="J2" s="108"/>
      <c r="K2" s="108"/>
      <c r="L2" s="108"/>
      <c r="M2" s="108"/>
    </row>
    <row r="3" customFormat="false" ht="13.8" hidden="false" customHeight="false" outlineLevel="0" collapsed="false">
      <c r="A3" s="105" t="s">
        <v>21</v>
      </c>
      <c r="B3" s="109" t="s">
        <v>46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</row>
    <row r="5" customFormat="false" ht="13.8" hidden="false" customHeight="false" outlineLevel="0" collapsed="false">
      <c r="C5" s="143"/>
      <c r="D5" s="108"/>
      <c r="E5" s="108"/>
      <c r="F5" s="108"/>
      <c r="G5" s="108"/>
      <c r="H5" s="108"/>
      <c r="I5" s="108"/>
      <c r="J5" s="108"/>
      <c r="K5" s="108"/>
      <c r="L5" s="108"/>
      <c r="M5" s="108"/>
    </row>
    <row r="6" customFormat="false" ht="13.8" hidden="false" customHeight="false" outlineLevel="0" collapsed="false">
      <c r="A6" s="112" t="s">
        <v>16</v>
      </c>
      <c r="B6" s="113" t="s">
        <v>164</v>
      </c>
      <c r="C6" s="113" t="s">
        <v>165</v>
      </c>
      <c r="D6" s="113" t="s">
        <v>31</v>
      </c>
      <c r="E6" s="113" t="s">
        <v>25</v>
      </c>
      <c r="F6" s="114" t="s">
        <v>166</v>
      </c>
      <c r="G6" s="108"/>
      <c r="H6" s="108"/>
      <c r="I6" s="108"/>
      <c r="J6" s="108"/>
      <c r="K6" s="108"/>
      <c r="L6" s="108"/>
      <c r="M6" s="108"/>
    </row>
    <row r="7" customFormat="false" ht="13.8" hidden="false" customHeight="false" outlineLevel="0" collapsed="false">
      <c r="A7" s="115" t="s">
        <v>186</v>
      </c>
      <c r="B7" s="116" t="n">
        <v>4</v>
      </c>
      <c r="C7" s="116" t="n">
        <v>5</v>
      </c>
      <c r="D7" s="116" t="n">
        <v>3</v>
      </c>
      <c r="E7" s="165" t="n">
        <f aca="false">IF(ISBLANK(B7), 0,IF(B7&lt;D7, 0, IF(B7=D7, 80, IF(B7=C7, 100, IF(B7&lt;C7, 80 + (B7-D7)/(C7-D7)*(100-80), 100 + (B7-C7)/(C7-D7)*(100-80))))))</f>
        <v>90</v>
      </c>
      <c r="F7" s="166" t="str">
        <f aca="false">IF(ISBLANK(B7), "isi data dulu",IF(B7 &lt; D7, "Dibawah target", IF(B7 &lt;= C7, "Di dalam target", "Melebihi target")))</f>
        <v>Di dalam target</v>
      </c>
      <c r="G7" s="108"/>
      <c r="H7" s="108"/>
      <c r="I7" s="108"/>
      <c r="J7" s="108"/>
      <c r="K7" s="108"/>
      <c r="L7" s="108"/>
      <c r="M7" s="108"/>
    </row>
    <row r="8" customFormat="false" ht="13.8" hidden="false" customHeight="false" outlineLevel="0" collapsed="false">
      <c r="A8" s="119" t="s">
        <v>187</v>
      </c>
      <c r="B8" s="120" t="n">
        <v>5</v>
      </c>
      <c r="C8" s="120" t="n">
        <v>5</v>
      </c>
      <c r="D8" s="120" t="n">
        <v>3</v>
      </c>
      <c r="E8" s="165" t="n">
        <f aca="false">IF(ISBLANK(B8), 0,IF(B8&lt;D8, 0, IF(B8=D8, 80, IF(B8=C8, 100, IF(B8&lt;C8, 80 + (B8-D8)/(C8-D8)*(100-80), 100 + (B8-C8)/(C8-D8)*(100-80))))))</f>
        <v>100</v>
      </c>
      <c r="F8" s="166" t="str">
        <f aca="false">IF(ISBLANK(B8), "isi data dulu",IF(B8 &lt; D8, "Dibawah target", IF(B8 &lt;= C8, "Di dalam target", "Melebihi target")))</f>
        <v>Di dalam target</v>
      </c>
      <c r="G8" s="108"/>
      <c r="H8" s="108"/>
      <c r="I8" s="108"/>
      <c r="J8" s="108"/>
      <c r="K8" s="108"/>
      <c r="L8" s="108"/>
      <c r="M8" s="108"/>
    </row>
    <row r="9" customFormat="false" ht="13.8" hidden="false" customHeight="false" outlineLevel="0" collapsed="false">
      <c r="A9" s="115" t="s">
        <v>188</v>
      </c>
      <c r="B9" s="116" t="n">
        <v>4</v>
      </c>
      <c r="C9" s="116" t="n">
        <v>5</v>
      </c>
      <c r="D9" s="116" t="n">
        <v>3</v>
      </c>
      <c r="E9" s="165" t="n">
        <f aca="false">IF(ISBLANK(B9), 0,IF(B9&lt;D9, 0, IF(B9=D9, 80, IF(B9=C9, 100, IF(B9&lt;C9, 80 + (B9-D9)/(C9-D9)*(100-80), 100 + (B9-C9)/(C9-D9)*(100-80))))))</f>
        <v>90</v>
      </c>
      <c r="F9" s="166" t="str">
        <f aca="false">IF(ISBLANK(B9), "isi data dulu",IF(B9 &lt; D9, "Dibawah target", IF(B9 &lt;= C9, "Di dalam target", "Melebihi target")))</f>
        <v>Di dalam target</v>
      </c>
      <c r="G9" s="108"/>
      <c r="H9" s="108"/>
      <c r="I9" s="108"/>
      <c r="J9" s="108"/>
      <c r="K9" s="108"/>
      <c r="L9" s="108"/>
      <c r="M9" s="108"/>
    </row>
    <row r="10" customFormat="false" ht="13.8" hidden="false" customHeight="false" outlineLevel="0" collapsed="false">
      <c r="A10" s="167" t="s">
        <v>189</v>
      </c>
      <c r="B10" s="168"/>
      <c r="C10" s="168" t="n">
        <v>5</v>
      </c>
      <c r="D10" s="168" t="n">
        <v>3</v>
      </c>
      <c r="E10" s="169" t="n">
        <f aca="false">IF(ISBLANK(B10), 0,IF(B10&lt;D10, 0, IF(B10=D10, 80, IF(B10=C10, 100, IF(B10&lt;C10, 80 + (B10-D10)/(C10-D10)*(100-80), 100 + (B10-C10)/(C10-D10)*(100-80))))))</f>
        <v>0</v>
      </c>
      <c r="F10" s="170" t="str">
        <f aca="false">IF(ISBLANK(B10), "isi data dulu",IF(B10 &lt; D10, "Dibawah target", IF(B10 &lt;= C10, "Di dalam target", "Melebihi target")))</f>
        <v>isi data dulu</v>
      </c>
      <c r="G10" s="108"/>
      <c r="H10" s="108"/>
      <c r="I10" s="108"/>
      <c r="J10" s="108"/>
      <c r="K10" s="108"/>
      <c r="L10" s="108"/>
      <c r="M10" s="108"/>
    </row>
    <row r="11" customFormat="false" ht="13.8" hidden="false" customHeight="false" outlineLevel="0" collapsed="false">
      <c r="A11" s="108"/>
      <c r="B11" s="132" t="n">
        <f aca="false">SUM(Table3_7[Realisasi])</f>
        <v>13</v>
      </c>
      <c r="C11" s="132" t="n">
        <f aca="false">SUBTOTAL(109,Table3_7[Target (100%)])</f>
        <v>20</v>
      </c>
      <c r="D11" s="132" t="n">
        <f aca="false">SUBTOTAL(109,Table3_7[Treshold Min])</f>
        <v>12</v>
      </c>
      <c r="E11" s="108" t="n">
        <f aca="false">Table3_7[[#Totals],[Realisasi]]/Table3_7[[#Totals],[Target (100%)]]*100</f>
        <v>65</v>
      </c>
      <c r="F11" s="108"/>
      <c r="G11" s="108"/>
      <c r="H11" s="108"/>
      <c r="I11" s="108"/>
      <c r="J11" s="108"/>
      <c r="K11" s="108"/>
      <c r="L11" s="108"/>
      <c r="M11" s="108"/>
    </row>
    <row r="12" customFormat="false" ht="13.5" hidden="false" customHeight="false" outlineLevel="0" collapsed="false">
      <c r="A12" s="108"/>
      <c r="B12" s="108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</row>
    <row r="13" customFormat="false" ht="13.5" hidden="false" customHeight="false" outlineLevel="0" collapsed="false">
      <c r="A13" s="108"/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</row>
    <row r="14" customFormat="false" ht="13.5" hidden="false" customHeight="false" outlineLevel="0" collapsed="false">
      <c r="A14" s="108"/>
      <c r="B14" s="108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</row>
    <row r="15" customFormat="false" ht="13.5" hidden="false" customHeight="false" outlineLevel="0" collapsed="false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customFormat="false" ht="13.5" hidden="false" customHeight="false" outlineLevel="0" collapsed="false">
      <c r="A16" s="108"/>
      <c r="B16" s="108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</row>
    <row r="17" customFormat="false" ht="13.5" hidden="false" customHeight="false" outlineLevel="0" collapsed="false">
      <c r="A17" s="108"/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0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6D7A8"/>
    <pageSetUpPr fitToPage="false"/>
  </sheetPr>
  <dimension ref="A1:M25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8.76"/>
    <col collapsed="false" customWidth="true" hidden="false" outlineLevel="0" max="5" min="5" style="1" width="9.62"/>
    <col collapsed="false" customWidth="true" hidden="false" outlineLevel="0" max="6" min="6" style="1" width="20.98"/>
  </cols>
  <sheetData>
    <row r="1" customFormat="false" ht="17.25" hidden="false" customHeight="false" outlineLevel="0" collapsed="false">
      <c r="A1" s="105" t="s">
        <v>159</v>
      </c>
      <c r="B1" s="106" t="s">
        <v>49</v>
      </c>
      <c r="C1" s="107" t="s">
        <v>197</v>
      </c>
      <c r="D1" s="110" t="s">
        <v>198</v>
      </c>
      <c r="E1" s="108"/>
      <c r="F1" s="108"/>
      <c r="G1" s="108"/>
      <c r="H1" s="108"/>
      <c r="I1" s="108"/>
      <c r="J1" s="108"/>
      <c r="K1" s="108"/>
      <c r="L1" s="108"/>
      <c r="M1" s="108"/>
    </row>
    <row r="2" customFormat="false" ht="13.8" hidden="false" customHeight="false" outlineLevel="0" collapsed="false">
      <c r="A2" s="105" t="s">
        <v>16</v>
      </c>
      <c r="B2" s="109" t="s">
        <v>162</v>
      </c>
      <c r="C2" s="108"/>
      <c r="D2" s="108" t="s">
        <v>199</v>
      </c>
      <c r="E2" s="108"/>
      <c r="F2" s="108"/>
      <c r="G2" s="108"/>
      <c r="H2" s="108"/>
      <c r="I2" s="108"/>
      <c r="J2" s="108"/>
      <c r="K2" s="108"/>
      <c r="L2" s="108"/>
      <c r="M2" s="108"/>
    </row>
    <row r="3" customFormat="false" ht="13.8" hidden="false" customHeight="false" outlineLevel="0" collapsed="false">
      <c r="A3" s="105" t="s">
        <v>21</v>
      </c>
      <c r="B3" s="109" t="s">
        <v>46</v>
      </c>
      <c r="C3" s="108"/>
      <c r="D3" s="108" t="s">
        <v>200</v>
      </c>
      <c r="E3" s="108"/>
      <c r="F3" s="108"/>
      <c r="G3" s="108"/>
      <c r="H3" s="108"/>
      <c r="I3" s="108"/>
      <c r="J3" s="108"/>
      <c r="K3" s="108"/>
      <c r="L3" s="108"/>
      <c r="M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</row>
    <row r="5" customFormat="false" ht="13.8" hidden="false" customHeight="false" outlineLevel="0" collapsed="false">
      <c r="D5" s="108"/>
      <c r="E5" s="108"/>
      <c r="F5" s="108"/>
      <c r="G5" s="108"/>
      <c r="H5" s="108"/>
      <c r="I5" s="108"/>
      <c r="J5" s="108"/>
      <c r="K5" s="108"/>
      <c r="L5" s="108"/>
      <c r="M5" s="108"/>
    </row>
    <row r="6" customFormat="false" ht="13.8" hidden="false" customHeight="false" outlineLevel="0" collapsed="false">
      <c r="A6" s="112" t="s">
        <v>16</v>
      </c>
      <c r="B6" s="113" t="s">
        <v>164</v>
      </c>
      <c r="C6" s="113" t="s">
        <v>165</v>
      </c>
      <c r="D6" s="113" t="s">
        <v>31</v>
      </c>
      <c r="E6" s="113" t="s">
        <v>25</v>
      </c>
      <c r="F6" s="114" t="s">
        <v>166</v>
      </c>
      <c r="G6" s="108"/>
      <c r="H6" s="108"/>
      <c r="I6" s="108"/>
      <c r="J6" s="108"/>
      <c r="K6" s="108"/>
      <c r="L6" s="108"/>
      <c r="M6" s="108"/>
    </row>
    <row r="7" customFormat="false" ht="13.8" hidden="false" customHeight="false" outlineLevel="0" collapsed="false">
      <c r="A7" s="115" t="s">
        <v>167</v>
      </c>
      <c r="B7" s="134" t="n">
        <v>95</v>
      </c>
      <c r="C7" s="153" t="n">
        <v>100</v>
      </c>
      <c r="D7" s="171" t="n">
        <v>0.9</v>
      </c>
      <c r="E7" s="165" t="n">
        <f aca="false">IF(ISBLANK(B7), 0,IF(B7&lt;=C7, 100, IF(B7&gt;=D7, IF(B7=D7, 80, 0), 100 - ((B7-C7)/(D7-C7) * 20))))</f>
        <v>100</v>
      </c>
      <c r="F7" s="166" t="str">
        <f aca="false">IF(ISBLANK(B7), "isi data dulu", IF(B7&lt;=C7, "sesuai target", IF(AND(B7&gt;C7,B7&lt;=D7), "di dalam target", IF(B7&gt;D7, "melebihi batas", ""))))</f>
        <v>sesuai target</v>
      </c>
      <c r="G7" s="108"/>
      <c r="H7" s="108"/>
      <c r="I7" s="108"/>
      <c r="J7" s="108"/>
      <c r="K7" s="108"/>
      <c r="L7" s="108"/>
      <c r="M7" s="108"/>
    </row>
    <row r="8" customFormat="false" ht="13.8" hidden="false" customHeight="false" outlineLevel="0" collapsed="false">
      <c r="A8" s="119" t="s">
        <v>34</v>
      </c>
      <c r="B8" s="135" t="n">
        <v>87</v>
      </c>
      <c r="C8" s="156" t="n">
        <v>100</v>
      </c>
      <c r="D8" s="172" t="n">
        <v>0.9</v>
      </c>
      <c r="E8" s="165" t="n">
        <f aca="false">IF(ISBLANK(B8), 0,IF(B8&lt;=C8, 100, IF(B8&gt;=D8, IF(B8=D8, 80, 0), 100 - ((B8-C8)/(D8-C8) * 20))))</f>
        <v>100</v>
      </c>
      <c r="F8" s="166" t="str">
        <f aca="false">IF(ISBLANK(B8), "isi data dulu", IF(B8&lt;=C8, "sesuai target", IF(AND(B8&gt;C8,B8&lt;=D8), "di dalam target", IF(B8&gt;D8, "melebihi batas", ""))))</f>
        <v>sesuai target</v>
      </c>
      <c r="G8" s="108"/>
      <c r="H8" s="108"/>
      <c r="I8" s="108"/>
      <c r="J8" s="108"/>
      <c r="K8" s="108"/>
      <c r="L8" s="108"/>
      <c r="M8" s="108"/>
    </row>
    <row r="9" customFormat="false" ht="13.8" hidden="false" customHeight="false" outlineLevel="0" collapsed="false">
      <c r="A9" s="115" t="s">
        <v>37</v>
      </c>
      <c r="B9" s="134" t="n">
        <v>85</v>
      </c>
      <c r="C9" s="153" t="n">
        <v>100</v>
      </c>
      <c r="D9" s="171" t="n">
        <v>0.9</v>
      </c>
      <c r="E9" s="165" t="n">
        <f aca="false">IF(ISBLANK(B9), 0,IF(B9&lt;=C9, 100, IF(B9&gt;=D9, IF(B9=D9, 80, 0), 100 - ((B9-C9)/(D9-C9) * 20))))</f>
        <v>100</v>
      </c>
      <c r="F9" s="166" t="str">
        <f aca="false">IF(ISBLANK(B9), "isi data dulu", IF(B9&lt;=C9, "sesuai target", IF(AND(B9&gt;C9,B9&lt;=D9), "di dalam target", IF(B9&gt;D9, "melebihi batas", ""))))</f>
        <v>sesuai target</v>
      </c>
      <c r="G9" s="108"/>
      <c r="H9" s="108"/>
      <c r="I9" s="108"/>
      <c r="J9" s="108"/>
      <c r="K9" s="108"/>
      <c r="L9" s="108"/>
      <c r="M9" s="108"/>
    </row>
    <row r="10" customFormat="false" ht="13.8" hidden="false" customHeight="false" outlineLevel="0" collapsed="false">
      <c r="A10" s="119" t="s">
        <v>47</v>
      </c>
      <c r="B10" s="135" t="n">
        <v>84</v>
      </c>
      <c r="C10" s="156" t="n">
        <v>100</v>
      </c>
      <c r="D10" s="172" t="n">
        <v>0.9</v>
      </c>
      <c r="E10" s="165" t="n">
        <f aca="false">IF(ISBLANK(B10), 0,IF(B10&lt;=C10, 100, IF(B10&gt;=D10, IF(B10=D10, 80, 0), 100 - ((B10-C10)/(D10-C10) * 20))))</f>
        <v>100</v>
      </c>
      <c r="F10" s="166" t="str">
        <f aca="false">IF(ISBLANK(B10), "isi data dulu", IF(B10&lt;=C10, "sesuai target", IF(AND(B10&gt;C10,B10&lt;=D10), "di dalam target", IF(B10&gt;D10, "melebihi batas", ""))))</f>
        <v>sesuai target</v>
      </c>
      <c r="G10" s="108"/>
      <c r="H10" s="108"/>
      <c r="I10" s="108"/>
      <c r="J10" s="108"/>
      <c r="K10" s="108"/>
      <c r="L10" s="108"/>
      <c r="M10" s="108"/>
    </row>
    <row r="11" customFormat="false" ht="13.8" hidden="false" customHeight="false" outlineLevel="0" collapsed="false">
      <c r="A11" s="115" t="s">
        <v>61</v>
      </c>
      <c r="B11" s="134" t="n">
        <v>85</v>
      </c>
      <c r="C11" s="153" t="n">
        <v>100</v>
      </c>
      <c r="D11" s="171" t="n">
        <v>0.9</v>
      </c>
      <c r="E11" s="165" t="n">
        <f aca="false">IF(ISBLANK(B11), 0,IF(B11&lt;=C11, 100, IF(B11&gt;=D11, IF(B11=D11, 80, 0), 100 - ((B11-C11)/(D11-C11) * 20))))</f>
        <v>100</v>
      </c>
      <c r="F11" s="166" t="str">
        <f aca="false">IF(ISBLANK(B11), "isi data dulu", IF(B11&lt;=C11, "sesuai target", IF(AND(B11&gt;C11,B11&lt;=D11), "di dalam target", IF(B11&gt;D11, "melebihi batas", ""))))</f>
        <v>sesuai target</v>
      </c>
      <c r="G11" s="108"/>
      <c r="H11" s="108"/>
      <c r="I11" s="108"/>
      <c r="J11" s="108"/>
      <c r="K11" s="108"/>
      <c r="L11" s="108"/>
      <c r="M11" s="108"/>
    </row>
    <row r="12" customFormat="false" ht="13.8" hidden="false" customHeight="false" outlineLevel="0" collapsed="false">
      <c r="A12" s="119" t="s">
        <v>168</v>
      </c>
      <c r="B12" s="135" t="n">
        <v>96</v>
      </c>
      <c r="C12" s="156" t="n">
        <v>100</v>
      </c>
      <c r="D12" s="172" t="n">
        <v>0.9</v>
      </c>
      <c r="E12" s="165" t="n">
        <f aca="false">IF(ISBLANK(B12), 0,IF(B12&lt;=C12, 100, IF(B12&gt;=D12, IF(B12=D12, 80, 0), 100 - ((B12-C12)/(D12-C12) * 20))))</f>
        <v>100</v>
      </c>
      <c r="F12" s="166" t="str">
        <f aca="false">IF(ISBLANK(B12), "isi data dulu", IF(B12&lt;=C12, "sesuai target", IF(AND(B12&gt;C12,B12&lt;=D12), "di dalam target", IF(B12&gt;D12, "melebihi batas", ""))))</f>
        <v>sesuai target</v>
      </c>
      <c r="G12" s="108"/>
      <c r="H12" s="108"/>
      <c r="I12" s="108"/>
      <c r="J12" s="108"/>
      <c r="K12" s="108"/>
      <c r="L12" s="108"/>
      <c r="M12" s="108"/>
    </row>
    <row r="13" customFormat="false" ht="13.8" hidden="false" customHeight="false" outlineLevel="0" collapsed="false">
      <c r="A13" s="115" t="s">
        <v>66</v>
      </c>
      <c r="B13" s="134" t="n">
        <v>98</v>
      </c>
      <c r="C13" s="153" t="n">
        <v>100</v>
      </c>
      <c r="D13" s="171" t="n">
        <v>0.9</v>
      </c>
      <c r="E13" s="165" t="n">
        <f aca="false">IF(ISBLANK(B13), 0,IF(B13&lt;=C13, 100, IF(B13&gt;=D13, IF(B13=D13, 80, 0), 100 - ((B13-C13)/(D13-C13) * 20))))</f>
        <v>100</v>
      </c>
      <c r="F13" s="166" t="str">
        <f aca="false">IF(ISBLANK(B13), "isi data dulu", IF(B13&lt;=C13, "sesuai target", IF(AND(B13&gt;C13,B13&lt;=D13), "di dalam target", IF(B13&gt;D13, "melebihi batas", ""))))</f>
        <v>sesuai target</v>
      </c>
      <c r="G13" s="108"/>
      <c r="H13" s="108"/>
      <c r="I13" s="108"/>
      <c r="J13" s="108"/>
      <c r="K13" s="108"/>
      <c r="L13" s="108"/>
      <c r="M13" s="108"/>
    </row>
    <row r="14" customFormat="false" ht="13.8" hidden="false" customHeight="false" outlineLevel="0" collapsed="false">
      <c r="A14" s="119" t="s">
        <v>169</v>
      </c>
      <c r="B14" s="135" t="n">
        <v>99</v>
      </c>
      <c r="C14" s="153" t="n">
        <v>100</v>
      </c>
      <c r="D14" s="172" t="n">
        <v>0.9</v>
      </c>
      <c r="E14" s="165" t="n">
        <f aca="false">IF(ISBLANK(B14), 0,IF(B14&lt;=C14, 100, IF(B14&gt;=D14, IF(B14=D14, 80, 0), 100 - ((B14-C14)/(D14-C14) * 20))))</f>
        <v>100</v>
      </c>
      <c r="F14" s="166" t="str">
        <f aca="false">IF(ISBLANK(B14), "isi data dulu", IF(B14&lt;=C14, "sesuai target", IF(AND(B14&gt;C14,B14&lt;=D14), "di dalam target", IF(B14&gt;D14, "melebihi batas", ""))))</f>
        <v>sesuai target</v>
      </c>
      <c r="G14" s="108"/>
      <c r="H14" s="108"/>
      <c r="I14" s="108"/>
      <c r="J14" s="108"/>
      <c r="K14" s="108"/>
      <c r="L14" s="108"/>
      <c r="M14" s="108"/>
    </row>
    <row r="15" customFormat="false" ht="13.8" hidden="false" customHeight="false" outlineLevel="0" collapsed="false">
      <c r="A15" s="115" t="s">
        <v>170</v>
      </c>
      <c r="B15" s="134" t="n">
        <v>99</v>
      </c>
      <c r="C15" s="153" t="n">
        <v>100</v>
      </c>
      <c r="D15" s="171" t="n">
        <v>0.9</v>
      </c>
      <c r="E15" s="165" t="n">
        <f aca="false">IF(ISBLANK(B15), 0,IF(B15&lt;=C15, 100, IF(B15&gt;=D15, IF(B15=D15, 80, 0), 100 - ((B15-C15)/(D15-C15) * 20))))</f>
        <v>100</v>
      </c>
      <c r="F15" s="166" t="str">
        <f aca="false">IF(ISBLANK(B15), "isi data dulu", IF(B15&lt;=C15, "sesuai target", IF(AND(B15&gt;C15,B15&lt;=D15), "di dalam target", IF(B15&gt;D15, "melebihi batas", ""))))</f>
        <v>sesuai target</v>
      </c>
      <c r="G15" s="108"/>
      <c r="H15" s="108"/>
      <c r="I15" s="108"/>
      <c r="J15" s="108"/>
      <c r="K15" s="108"/>
      <c r="L15" s="108"/>
      <c r="M15" s="108"/>
    </row>
    <row r="16" customFormat="false" ht="13.8" hidden="false" customHeight="false" outlineLevel="0" collapsed="false">
      <c r="A16" s="119" t="s">
        <v>171</v>
      </c>
      <c r="B16" s="135"/>
      <c r="C16" s="153" t="n">
        <v>100</v>
      </c>
      <c r="D16" s="172" t="n">
        <v>0.62</v>
      </c>
      <c r="E16" s="165" t="n">
        <f aca="false">IF(ISBLANK(B16), 0,IF(B16&lt;=C16, 100, IF(B16&gt;=D16, IF(B16=D16, 80, 0), 100 - ((B16-C16)/(D16-C16) * 20))))</f>
        <v>0</v>
      </c>
      <c r="F16" s="166" t="str">
        <f aca="false">IF(ISBLANK(B16), "isi data dulu", IF(B16&lt;=C16, "sesuai target", IF(AND(B16&gt;C16,B16&lt;=D16), "di dalam target", IF(B16&gt;D16, "melebihi batas", ""))))</f>
        <v>isi data dulu</v>
      </c>
      <c r="G16" s="108"/>
      <c r="H16" s="108"/>
      <c r="I16" s="108"/>
      <c r="J16" s="108"/>
      <c r="K16" s="108"/>
      <c r="L16" s="108"/>
      <c r="M16" s="108"/>
    </row>
    <row r="17" customFormat="false" ht="13.8" hidden="false" customHeight="false" outlineLevel="0" collapsed="false">
      <c r="A17" s="115" t="s">
        <v>68</v>
      </c>
      <c r="B17" s="134"/>
      <c r="C17" s="153" t="n">
        <v>100</v>
      </c>
      <c r="D17" s="171" t="n">
        <v>0.62</v>
      </c>
      <c r="E17" s="165" t="n">
        <f aca="false">IF(ISBLANK(B17), 0,IF(B17&lt;=C17, 100, IF(B17&gt;=D17, IF(B17=D17, 80, 0), 100 - ((B17-C17)/(D17-C17) * 20))))</f>
        <v>0</v>
      </c>
      <c r="F17" s="166" t="str">
        <f aca="false">IF(ISBLANK(B17), "isi data dulu", IF(B17&lt;=C17, "sesuai target", IF(AND(B17&gt;C17,B17&lt;=D17), "di dalam target", IF(B17&gt;D17, "melebihi batas", ""))))</f>
        <v>isi data dulu</v>
      </c>
      <c r="G17" s="108"/>
      <c r="H17" s="108"/>
      <c r="I17" s="108"/>
      <c r="J17" s="108"/>
      <c r="K17" s="108"/>
      <c r="L17" s="108"/>
      <c r="M17" s="108"/>
    </row>
    <row r="18" customFormat="false" ht="13.8" hidden="false" customHeight="false" outlineLevel="0" collapsed="false">
      <c r="A18" s="167" t="s">
        <v>71</v>
      </c>
      <c r="B18" s="173"/>
      <c r="C18" s="153" t="n">
        <v>100</v>
      </c>
      <c r="D18" s="174" t="n">
        <v>0.62</v>
      </c>
      <c r="E18" s="169" t="n">
        <f aca="false">IF(ISBLANK(B18), 0,IF(B18&lt;=C18, 100, IF(B18&gt;=D18, IF(B18=D18, 80, 0), 100 - ((B18-C18)/(D18-C18) * 20))))</f>
        <v>0</v>
      </c>
      <c r="F18" s="170" t="str">
        <f aca="false">IF(ISBLANK(B18), "isi data dulu", IF(B18&lt;=C18, "sesuai target", IF(AND(B18&gt;C18,B18&lt;=D18), "di dalam target", IF(B18&gt;D18, "melebihi batas", ""))))</f>
        <v>isi data dulu</v>
      </c>
      <c r="G18" s="108"/>
      <c r="H18" s="108"/>
      <c r="I18" s="108"/>
      <c r="J18" s="108"/>
      <c r="K18" s="108"/>
      <c r="L18" s="108"/>
      <c r="M18" s="108"/>
    </row>
    <row r="19" customFormat="false" ht="13.8" hidden="false" customHeight="false" outlineLevel="0" collapsed="false">
      <c r="A19" s="108"/>
      <c r="B19" s="108" t="n">
        <f aca="false">AVERAGE(Table4_2[Realisasi])</f>
        <v>92</v>
      </c>
      <c r="C19" s="175" t="n">
        <f aca="false">SUBTOTAL(101,Table4_2[Target (100%)])</f>
        <v>100</v>
      </c>
      <c r="D19" s="176" t="n">
        <f aca="false">SUBTOTAL(101,Table4_2[Treshold Min])</f>
        <v>0.83</v>
      </c>
      <c r="E19" s="108" t="n">
        <f aca="false">Table4_2[[#Totals],[Realisasi]]/Table4_2[[#Totals],[Target (100%)]]*100</f>
        <v>92</v>
      </c>
      <c r="F19" s="108"/>
      <c r="G19" s="108"/>
      <c r="H19" s="108"/>
      <c r="I19" s="108"/>
      <c r="J19" s="108"/>
      <c r="K19" s="108"/>
      <c r="L19" s="108"/>
      <c r="M19" s="108"/>
    </row>
    <row r="20" customFormat="false" ht="13.5" hidden="false" customHeight="false" outlineLevel="0" collapsed="false">
      <c r="A20" s="108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</row>
    <row r="21" customFormat="false" ht="13.5" hidden="false" customHeight="false" outlineLevel="0" collapsed="false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</row>
    <row r="22" customFormat="false" ht="13.5" hidden="false" customHeight="false" outlineLevel="0" collapsed="false">
      <c r="A22" s="108"/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</row>
    <row r="23" customFormat="false" ht="13.5" hidden="false" customHeight="false" outlineLevel="0" collapsed="false">
      <c r="A23" s="108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</row>
    <row r="24" customFormat="false" ht="13.5" hidden="false" customHeight="false" outlineLevel="0" collapsed="false">
      <c r="A24" s="108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</row>
    <row r="25" customFormat="false" ht="13.5" hidden="false" customHeight="false" outlineLevel="0" collapsed="false">
      <c r="A25" s="108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8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25"/>
  <sheetViews>
    <sheetView showFormulas="false" showGridLines="true" showRowColHeaders="true" showZeros="true" rightToLeft="false" tabSelected="fals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8.76"/>
    <col collapsed="false" customWidth="true" hidden="false" outlineLevel="0" max="5" min="5" style="1" width="9.62"/>
    <col collapsed="false" customWidth="true" hidden="false" outlineLevel="0" max="6" min="6" style="1" width="20.98"/>
  </cols>
  <sheetData>
    <row r="1" customFormat="false" ht="17.25" hidden="false" customHeight="false" outlineLevel="0" collapsed="false">
      <c r="A1" s="105" t="s">
        <v>159</v>
      </c>
      <c r="B1" s="106" t="s">
        <v>73</v>
      </c>
      <c r="C1" s="107" t="s">
        <v>123</v>
      </c>
      <c r="D1" s="108"/>
      <c r="E1" s="108" t="s">
        <v>201</v>
      </c>
      <c r="F1" s="108"/>
      <c r="G1" s="108"/>
      <c r="H1" s="108"/>
      <c r="I1" s="108"/>
      <c r="J1" s="108"/>
      <c r="K1" s="108"/>
      <c r="L1" s="108"/>
      <c r="M1" s="108"/>
    </row>
    <row r="2" customFormat="false" ht="13.8" hidden="false" customHeight="false" outlineLevel="0" collapsed="false">
      <c r="A2" s="105" t="s">
        <v>16</v>
      </c>
      <c r="B2" s="109" t="s">
        <v>162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</row>
    <row r="3" customFormat="false" ht="13.8" hidden="false" customHeight="false" outlineLevel="0" collapsed="false">
      <c r="A3" s="105" t="s">
        <v>21</v>
      </c>
      <c r="B3" s="109" t="s">
        <v>46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</row>
    <row r="5" customFormat="false" ht="13.8" hidden="false" customHeight="false" outlineLevel="0" collapsed="false">
      <c r="D5" s="108"/>
      <c r="E5" s="108"/>
      <c r="F5" s="108"/>
      <c r="G5" s="108"/>
      <c r="H5" s="108"/>
      <c r="I5" s="108"/>
      <c r="J5" s="108"/>
      <c r="K5" s="108"/>
      <c r="L5" s="108"/>
      <c r="M5" s="108"/>
    </row>
    <row r="6" customFormat="false" ht="13.8" hidden="false" customHeight="false" outlineLevel="0" collapsed="false">
      <c r="A6" s="112" t="s">
        <v>16</v>
      </c>
      <c r="B6" s="113" t="s">
        <v>164</v>
      </c>
      <c r="C6" s="113" t="s">
        <v>165</v>
      </c>
      <c r="D6" s="113" t="s">
        <v>31</v>
      </c>
      <c r="E6" s="113" t="s">
        <v>25</v>
      </c>
      <c r="F6" s="114" t="s">
        <v>166</v>
      </c>
      <c r="G6" s="108"/>
      <c r="H6" s="108"/>
      <c r="I6" s="108"/>
      <c r="J6" s="108"/>
      <c r="K6" s="108"/>
      <c r="L6" s="108"/>
      <c r="M6" s="108"/>
    </row>
    <row r="7" customFormat="false" ht="13.8" hidden="false" customHeight="false" outlineLevel="0" collapsed="false">
      <c r="A7" s="115" t="s">
        <v>167</v>
      </c>
      <c r="B7" s="154" t="n">
        <v>6</v>
      </c>
      <c r="C7" s="116" t="n">
        <v>3</v>
      </c>
      <c r="D7" s="116" t="n">
        <v>2</v>
      </c>
      <c r="E7" s="165" t="n">
        <f aca="false">IF(ISBLANK(B7), 0,IF(B7&lt;D7, 0, IF(B7=D7, 80, IF(B7=C7, 100, IF(B7&lt;C7, 80 + (B7-D7)/(C7-D7)*(100-80), 100 + (B7-C7)/(C7-D7)*(100-80))))))</f>
        <v>160</v>
      </c>
      <c r="F7" s="166" t="str">
        <f aca="false">IF(ISBLANK(B7), "isi data dulu",IF(B7 &lt; D7, "Dibawah target", IF(B7 &lt;= C7, "Di dalam target", "Melebihi target")))</f>
        <v>Melebihi target</v>
      </c>
      <c r="G7" s="108"/>
      <c r="H7" s="108"/>
      <c r="I7" s="108"/>
      <c r="J7" s="108"/>
      <c r="K7" s="108"/>
      <c r="L7" s="108"/>
      <c r="M7" s="108"/>
    </row>
    <row r="8" customFormat="false" ht="13.8" hidden="false" customHeight="false" outlineLevel="0" collapsed="false">
      <c r="A8" s="119" t="s">
        <v>34</v>
      </c>
      <c r="B8" s="157" t="n">
        <v>6</v>
      </c>
      <c r="C8" s="120" t="n">
        <v>3</v>
      </c>
      <c r="D8" s="120" t="n">
        <v>2</v>
      </c>
      <c r="E8" s="165" t="n">
        <f aca="false">IF(ISBLANK(B8), 0,IF(B8&lt;D8, 0, IF(B8=D8, 80, IF(B8=C8, 100, IF(B8&lt;C8, 80 + (B8-D8)/(C8-D8)*(100-80), 100 + (B8-C8)/(C8-D8)*(100-80))))))</f>
        <v>160</v>
      </c>
      <c r="F8" s="166" t="str">
        <f aca="false">IF(ISBLANK(B8), "isi data dulu",IF(B8 &lt; D8, "Dibawah target", IF(B8 &lt;= C8, "Di dalam target", "Melebihi target")))</f>
        <v>Melebihi target</v>
      </c>
      <c r="G8" s="108"/>
      <c r="H8" s="108"/>
      <c r="I8" s="108"/>
      <c r="J8" s="108"/>
      <c r="K8" s="108"/>
      <c r="L8" s="108"/>
      <c r="M8" s="108"/>
    </row>
    <row r="9" customFormat="false" ht="13.8" hidden="false" customHeight="false" outlineLevel="0" collapsed="false">
      <c r="A9" s="115" t="s">
        <v>37</v>
      </c>
      <c r="B9" s="154" t="n">
        <v>3</v>
      </c>
      <c r="C9" s="116" t="n">
        <v>3</v>
      </c>
      <c r="D9" s="116" t="n">
        <v>2</v>
      </c>
      <c r="E9" s="165" t="n">
        <f aca="false">IF(ISBLANK(B9), 0,IF(B9&lt;D9, 0, IF(B9=D9, 80, IF(B9=C9, 100, IF(B9&lt;C9, 80 + (B9-D9)/(C9-D9)*(100-80), 100 + (B9-C9)/(C9-D9)*(100-80))))))</f>
        <v>100</v>
      </c>
      <c r="F9" s="166" t="str">
        <f aca="false">IF(ISBLANK(B9), "isi data dulu",IF(B9 &lt; D9, "Dibawah target", IF(B9 &lt;= C9, "Di dalam target", "Melebihi target")))</f>
        <v>Di dalam target</v>
      </c>
      <c r="G9" s="108"/>
      <c r="H9" s="108"/>
      <c r="I9" s="108"/>
      <c r="J9" s="108"/>
      <c r="K9" s="108"/>
      <c r="L9" s="108"/>
      <c r="M9" s="108"/>
    </row>
    <row r="10" customFormat="false" ht="13.8" hidden="false" customHeight="false" outlineLevel="0" collapsed="false">
      <c r="A10" s="119" t="s">
        <v>47</v>
      </c>
      <c r="B10" s="157" t="n">
        <v>2</v>
      </c>
      <c r="C10" s="120" t="n">
        <v>3</v>
      </c>
      <c r="D10" s="120" t="n">
        <v>2</v>
      </c>
      <c r="E10" s="165" t="n">
        <f aca="false">IF(ISBLANK(B10), 0,IF(B10&lt;D10, 0, IF(B10=D10, 80, IF(B10=C10, 100, IF(B10&lt;C10, 80 + (B10-D10)/(C10-D10)*(100-80), 100 + (B10-C10)/(C10-D10)*(100-80))))))</f>
        <v>80</v>
      </c>
      <c r="F10" s="166" t="str">
        <f aca="false">IF(ISBLANK(B10), "isi data dulu",IF(B10 &lt; D10, "Dibawah target", IF(B10 &lt;= C10, "Di dalam target", "Melebihi target")))</f>
        <v>Di dalam target</v>
      </c>
      <c r="G10" s="108"/>
      <c r="H10" s="108"/>
      <c r="I10" s="108"/>
      <c r="J10" s="108"/>
      <c r="K10" s="108"/>
      <c r="L10" s="108"/>
      <c r="M10" s="108"/>
    </row>
    <row r="11" customFormat="false" ht="13.8" hidden="false" customHeight="false" outlineLevel="0" collapsed="false">
      <c r="A11" s="115" t="s">
        <v>61</v>
      </c>
      <c r="B11" s="154" t="n">
        <v>0</v>
      </c>
      <c r="C11" s="116" t="n">
        <v>3</v>
      </c>
      <c r="D11" s="116" t="n">
        <v>2</v>
      </c>
      <c r="E11" s="165" t="n">
        <f aca="false">IF(ISBLANK(B11), 0,IF(B11&lt;D11, 0, IF(B11=D11, 80, IF(B11=C11, 100, IF(B11&lt;C11, 80 + (B11-D11)/(C11-D11)*(100-80), 100 + (B11-C11)/(C11-D11)*(100-80))))))</f>
        <v>0</v>
      </c>
      <c r="F11" s="166" t="s">
        <v>202</v>
      </c>
      <c r="G11" s="108"/>
      <c r="H11" s="108"/>
      <c r="I11" s="108"/>
      <c r="J11" s="108"/>
      <c r="K11" s="108"/>
      <c r="L11" s="108"/>
      <c r="M11" s="108"/>
    </row>
    <row r="12" customFormat="false" ht="13.8" hidden="false" customHeight="false" outlineLevel="0" collapsed="false">
      <c r="A12" s="119" t="s">
        <v>168</v>
      </c>
      <c r="B12" s="157" t="n">
        <v>0.2</v>
      </c>
      <c r="C12" s="120" t="n">
        <v>3</v>
      </c>
      <c r="D12" s="120" t="n">
        <v>2</v>
      </c>
      <c r="E12" s="165" t="n">
        <f aca="false">IF(ISBLANK(B12), 0,IF(B12&lt;D12, 0, IF(B12=D12, 80, IF(B12=C12, 100, IF(B12&lt;C12, 80 + (B12-D12)/(C12-D12)*(100-80), 100 + (B12-C12)/(C12-D12)*(100-80))))))</f>
        <v>0</v>
      </c>
      <c r="F12" s="166" t="str">
        <f aca="false">IF(ISBLANK(B12), "isi data dulu",IF(B12 &lt; D12, "Dibawah target", IF(B12 &lt;= C12, "Di dalam target", "Melebihi target")))</f>
        <v>Dibawah target</v>
      </c>
      <c r="G12" s="108"/>
      <c r="H12" s="108"/>
      <c r="I12" s="108"/>
      <c r="J12" s="108"/>
      <c r="K12" s="108"/>
      <c r="L12" s="108"/>
      <c r="M12" s="108"/>
    </row>
    <row r="13" customFormat="false" ht="13.8" hidden="false" customHeight="false" outlineLevel="0" collapsed="false">
      <c r="A13" s="115" t="s">
        <v>66</v>
      </c>
      <c r="B13" s="154" t="n">
        <v>0.8</v>
      </c>
      <c r="C13" s="116" t="n">
        <v>3</v>
      </c>
      <c r="D13" s="116" t="n">
        <v>2</v>
      </c>
      <c r="E13" s="165" t="n">
        <f aca="false">IF(ISBLANK(B13), 0,IF(B13&lt;D13, 0, IF(B13=D13, 80, IF(B13=C13, 100, IF(B13&lt;C13, 80 + (B13-D13)/(C13-D13)*(100-80), 100 + (B13-C13)/(C13-D13)*(100-80))))))</f>
        <v>0</v>
      </c>
      <c r="F13" s="166" t="str">
        <f aca="false">IF(ISBLANK(B13), "isi data dulu",IF(B13 &lt; D13, "Dibawah target", IF(B13 &lt;= C13, "Di dalam target", "Melebihi target")))</f>
        <v>Dibawah target</v>
      </c>
      <c r="G13" s="108"/>
      <c r="H13" s="108"/>
      <c r="I13" s="108"/>
      <c r="J13" s="108"/>
      <c r="K13" s="108"/>
      <c r="L13" s="108"/>
      <c r="M13" s="108"/>
    </row>
    <row r="14" customFormat="false" ht="13.8" hidden="false" customHeight="false" outlineLevel="0" collapsed="false">
      <c r="A14" s="119" t="s">
        <v>169</v>
      </c>
      <c r="B14" s="157" t="n">
        <v>5.4</v>
      </c>
      <c r="C14" s="120" t="n">
        <v>3</v>
      </c>
      <c r="D14" s="120" t="n">
        <v>2</v>
      </c>
      <c r="E14" s="165" t="n">
        <f aca="false">IF(ISBLANK(B14), 0,IF(B14&lt;D14, 0, IF(B14=D14, 80, IF(B14=C14, 100, IF(B14&lt;C14, 80 + (B14-D14)/(C14-D14)*(100-80), 100 + (B14-C14)/(C14-D14)*(100-80))))))</f>
        <v>148</v>
      </c>
      <c r="F14" s="166" t="str">
        <f aca="false">IF(ISBLANK(B14), "isi data dulu",IF(B14 &lt; D14, "Dibawah target", IF(B14 &lt;= C14, "Di dalam target", "Melebihi target")))</f>
        <v>Melebihi target</v>
      </c>
      <c r="G14" s="108"/>
      <c r="H14" s="108"/>
      <c r="I14" s="108"/>
      <c r="J14" s="108"/>
      <c r="K14" s="108"/>
      <c r="L14" s="108"/>
      <c r="M14" s="108"/>
    </row>
    <row r="15" customFormat="false" ht="13.8" hidden="false" customHeight="false" outlineLevel="0" collapsed="false">
      <c r="A15" s="115" t="s">
        <v>170</v>
      </c>
      <c r="B15" s="154"/>
      <c r="C15" s="116" t="n">
        <v>3</v>
      </c>
      <c r="D15" s="116" t="n">
        <v>2</v>
      </c>
      <c r="E15" s="165" t="n">
        <f aca="false">IF(ISBLANK(B15), 0,IF(B15&lt;D15, 0, IF(B15=D15, 80, IF(B15=C15, 100, IF(B15&lt;C15, 80 + (B15-D15)/(C15-D15)*(100-80), 100 + (B15-C15)/(C15-D15)*(100-80))))))</f>
        <v>0</v>
      </c>
      <c r="F15" s="166" t="str">
        <f aca="false">IF(ISBLANK(B15), "isi data dulu",IF(B15 &lt; D15, "Dibawah target", IF(B15 &lt;= C15, "Di dalam target", "Melebihi target")))</f>
        <v>isi data dulu</v>
      </c>
      <c r="G15" s="108"/>
      <c r="H15" s="108"/>
      <c r="I15" s="108"/>
      <c r="J15" s="108"/>
      <c r="K15" s="108"/>
      <c r="L15" s="108"/>
      <c r="M15" s="108"/>
    </row>
    <row r="16" customFormat="false" ht="13.8" hidden="false" customHeight="false" outlineLevel="0" collapsed="false">
      <c r="A16" s="119" t="s">
        <v>171</v>
      </c>
      <c r="B16" s="157"/>
      <c r="C16" s="120" t="n">
        <v>3</v>
      </c>
      <c r="D16" s="120" t="n">
        <v>2</v>
      </c>
      <c r="E16" s="165" t="n">
        <f aca="false">IF(ISBLANK(B16), 0,IF(B16&lt;D16, 0, IF(B16=D16, 80, IF(B16=C16, 100, IF(B16&lt;C16, 80 + (B16-D16)/(C16-D16)*(100-80), 100 + (B16-C16)/(C16-D16)*(100-80))))))</f>
        <v>0</v>
      </c>
      <c r="F16" s="166" t="str">
        <f aca="false">IF(ISBLANK(B16), "isi data dulu",IF(B16 &lt; D16, "Dibawah target", IF(B16 &lt;= C16, "Di dalam target", "Melebihi target")))</f>
        <v>isi data dulu</v>
      </c>
      <c r="G16" s="108"/>
      <c r="H16" s="108"/>
      <c r="I16" s="108"/>
      <c r="J16" s="108"/>
      <c r="K16" s="108"/>
      <c r="L16" s="108"/>
      <c r="M16" s="108"/>
    </row>
    <row r="17" customFormat="false" ht="13.8" hidden="false" customHeight="false" outlineLevel="0" collapsed="false">
      <c r="A17" s="115" t="s">
        <v>68</v>
      </c>
      <c r="B17" s="154"/>
      <c r="C17" s="116" t="n">
        <v>3</v>
      </c>
      <c r="D17" s="116" t="n">
        <v>2</v>
      </c>
      <c r="E17" s="165" t="n">
        <f aca="false">IF(ISBLANK(B17), 0,IF(B17&lt;D17, 0, IF(B17=D17, 80, IF(B17=C17, 100, IF(B17&lt;C17, 80 + (B17-D17)/(C17-D17)*(100-80), 100 + (B17-C17)/(C17-D17)*(100-80))))))</f>
        <v>0</v>
      </c>
      <c r="F17" s="166" t="str">
        <f aca="false">IF(ISBLANK(B17), "isi data dulu",IF(B17 &lt; D17, "Dibawah target", IF(B17 &lt;= C17, "Di dalam target", "Melebihi target")))</f>
        <v>isi data dulu</v>
      </c>
      <c r="G17" s="108"/>
      <c r="H17" s="108"/>
      <c r="I17" s="108"/>
      <c r="J17" s="108"/>
      <c r="K17" s="108"/>
      <c r="L17" s="108"/>
      <c r="M17" s="108"/>
    </row>
    <row r="18" customFormat="false" ht="13.8" hidden="false" customHeight="false" outlineLevel="0" collapsed="false">
      <c r="A18" s="167" t="s">
        <v>71</v>
      </c>
      <c r="B18" s="177"/>
      <c r="C18" s="168" t="n">
        <v>3</v>
      </c>
      <c r="D18" s="168" t="n">
        <v>2</v>
      </c>
      <c r="E18" s="169" t="n">
        <f aca="false">IF(ISBLANK(B18), 0,IF(B18&lt;D18, 0, IF(B18=D18, 80, IF(B18=C18, 100, IF(B18&lt;C18, 80 + (B18-D18)/(C18-D18)*(100-80), 100 + (B18-C18)/(C18-D18)*(100-80))))))</f>
        <v>0</v>
      </c>
      <c r="F18" s="170" t="str">
        <f aca="false">IF(ISBLANK(B18), "isi data dulu",IF(B18 &lt; D18, "Dibawah target", IF(B18 &lt;= C18, "Di dalam target", "Melebihi target")))</f>
        <v>isi data dulu</v>
      </c>
      <c r="G18" s="108"/>
      <c r="H18" s="108"/>
      <c r="I18" s="108"/>
      <c r="J18" s="108"/>
      <c r="K18" s="108"/>
      <c r="L18" s="108"/>
      <c r="M18" s="108"/>
    </row>
    <row r="19" customFormat="false" ht="13.8" hidden="false" customHeight="false" outlineLevel="0" collapsed="false">
      <c r="A19" s="108"/>
      <c r="B19" s="178" t="n">
        <f aca="false">SUM(Table3_8[Realisasi])</f>
        <v>23.4</v>
      </c>
      <c r="C19" s="132" t="n">
        <f aca="false">SUM(Table3_8[Target (100%)])</f>
        <v>36</v>
      </c>
      <c r="D19" s="132" t="n">
        <f aca="false">SUM(Table3_8[Treshold Min])</f>
        <v>24</v>
      </c>
      <c r="E19" s="108" t="n">
        <f aca="false">Table3_8[[#Totals],[Realisasi]]/Table3_8[[#Totals],[Target (100%)]]*100</f>
        <v>65</v>
      </c>
      <c r="F19" s="108"/>
      <c r="G19" s="108"/>
      <c r="H19" s="108"/>
      <c r="I19" s="108"/>
      <c r="J19" s="108"/>
      <c r="K19" s="108"/>
      <c r="L19" s="108"/>
      <c r="M19" s="108"/>
    </row>
    <row r="20" customFormat="false" ht="13.5" hidden="false" customHeight="false" outlineLevel="0" collapsed="false">
      <c r="A20" s="108"/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</row>
    <row r="21" customFormat="false" ht="13.5" hidden="false" customHeight="false" outlineLevel="0" collapsed="false">
      <c r="A21" s="108"/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</row>
    <row r="22" customFormat="false" ht="13.5" hidden="false" customHeight="false" outlineLevel="0" collapsed="false">
      <c r="A22" s="108"/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</row>
    <row r="23" customFormat="false" ht="13.5" hidden="false" customHeight="false" outlineLevel="0" collapsed="false">
      <c r="A23" s="108"/>
      <c r="B23" s="108"/>
      <c r="C23" s="108"/>
      <c r="D23" s="108"/>
      <c r="E23" s="108"/>
      <c r="F23" s="108"/>
      <c r="G23" s="108"/>
      <c r="H23" s="108"/>
      <c r="I23" s="108"/>
      <c r="J23" s="108"/>
      <c r="K23" s="108"/>
      <c r="L23" s="108"/>
      <c r="M23" s="108"/>
    </row>
    <row r="24" customFormat="false" ht="13.5" hidden="false" customHeight="false" outlineLevel="0" collapsed="false">
      <c r="A24" s="108"/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</row>
    <row r="25" customFormat="false" ht="13.5" hidden="false" customHeight="false" outlineLevel="0" collapsed="false">
      <c r="A25" s="108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108"/>
      <c r="M25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8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8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38761D"/>
    <pageSetUpPr fitToPage="false"/>
  </sheetPr>
  <dimension ref="A1:M17"/>
  <sheetViews>
    <sheetView showFormulas="false" showGridLines="true" showRowColHeaders="true" showZeros="true" rightToLeft="false" tabSelected="true" showOutlineSymbols="true" defaultGridColor="true" view="normal" topLeftCell="A1" colorId="64" zoomScale="200" zoomScaleNormal="200" zoomScalePageLayoutView="100" workbookViewId="0">
      <selection pane="topLeft" activeCell="A1" activeCellId="0" sqref="A1"/>
    </sheetView>
  </sheetViews>
  <sheetFormatPr defaultColWidth="12.71484375" defaultRowHeight="12.75" zeroHeight="false" outlineLevelRow="0" outlineLevelCol="0"/>
  <cols>
    <col collapsed="false" customWidth="true" hidden="false" outlineLevel="0" max="2" min="2" style="1" width="15.66"/>
    <col collapsed="false" customWidth="true" hidden="false" outlineLevel="0" max="3" min="3" style="1" width="19.44"/>
    <col collapsed="false" customWidth="true" hidden="false" outlineLevel="0" max="4" min="4" style="1" width="19.17"/>
    <col collapsed="false" customWidth="true" hidden="false" outlineLevel="0" max="5" min="5" style="1" width="18.76"/>
    <col collapsed="false" customWidth="true" hidden="false" outlineLevel="0" max="6" min="6" style="1" width="20.98"/>
  </cols>
  <sheetData>
    <row r="1" customFormat="false" ht="17.25" hidden="false" customHeight="false" outlineLevel="0" collapsed="false">
      <c r="A1" s="105" t="s">
        <v>159</v>
      </c>
      <c r="B1" s="106" t="s">
        <v>73</v>
      </c>
      <c r="C1" s="107" t="s">
        <v>203</v>
      </c>
      <c r="D1" s="108"/>
      <c r="E1" s="108" t="s">
        <v>204</v>
      </c>
      <c r="F1" s="108"/>
      <c r="G1" s="108"/>
      <c r="H1" s="108"/>
      <c r="I1" s="108"/>
      <c r="J1" s="108"/>
      <c r="K1" s="108"/>
      <c r="L1" s="108"/>
      <c r="M1" s="108"/>
    </row>
    <row r="2" customFormat="false" ht="13.8" hidden="false" customHeight="false" outlineLevel="0" collapsed="false">
      <c r="A2" s="105" t="s">
        <v>16</v>
      </c>
      <c r="B2" s="109" t="s">
        <v>180</v>
      </c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</row>
    <row r="3" customFormat="false" ht="13.8" hidden="false" customHeight="false" outlineLevel="0" collapsed="false">
      <c r="A3" s="105" t="s">
        <v>21</v>
      </c>
      <c r="B3" s="109" t="s">
        <v>46</v>
      </c>
      <c r="C3" s="108"/>
      <c r="D3" s="108"/>
      <c r="E3" s="108"/>
      <c r="F3" s="108"/>
      <c r="G3" s="108"/>
      <c r="H3" s="108"/>
      <c r="I3" s="108"/>
      <c r="J3" s="108"/>
      <c r="K3" s="108"/>
      <c r="L3" s="108"/>
      <c r="M3" s="108"/>
    </row>
    <row r="4" customFormat="false" ht="13.8" hidden="false" customHeight="false" outlineLevel="0" collapsed="false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</row>
    <row r="5" customFormat="false" ht="13.8" hidden="false" customHeight="false" outlineLevel="0" collapsed="false">
      <c r="C5" s="110" t="s">
        <v>205</v>
      </c>
      <c r="D5" s="110" t="s">
        <v>206</v>
      </c>
      <c r="E5" s="108"/>
      <c r="F5" s="108"/>
      <c r="G5" s="108"/>
      <c r="H5" s="108"/>
      <c r="I5" s="108"/>
      <c r="J5" s="108"/>
      <c r="K5" s="108"/>
      <c r="L5" s="108"/>
      <c r="M5" s="108"/>
    </row>
    <row r="6" customFormat="false" ht="13.8" hidden="false" customHeight="false" outlineLevel="0" collapsed="false">
      <c r="A6" s="179" t="s">
        <v>16</v>
      </c>
      <c r="B6" s="180" t="s">
        <v>164</v>
      </c>
      <c r="C6" s="180" t="s">
        <v>165</v>
      </c>
      <c r="D6" s="180" t="s">
        <v>31</v>
      </c>
      <c r="E6" s="180" t="s">
        <v>25</v>
      </c>
      <c r="F6" s="181" t="s">
        <v>166</v>
      </c>
      <c r="G6" s="108"/>
      <c r="H6" s="108"/>
      <c r="I6" s="108"/>
      <c r="J6" s="108"/>
      <c r="K6" s="108"/>
      <c r="L6" s="108"/>
      <c r="M6" s="108"/>
    </row>
    <row r="7" customFormat="false" ht="13.8" hidden="false" customHeight="false" outlineLevel="0" collapsed="false">
      <c r="A7" s="182" t="s">
        <v>186</v>
      </c>
      <c r="B7" s="140" t="n">
        <v>2</v>
      </c>
      <c r="C7" s="140" t="n">
        <v>3</v>
      </c>
      <c r="D7" s="183" t="n">
        <v>1</v>
      </c>
      <c r="E7" s="165" t="n">
        <f aca="false">IF(ISBLANK(B7), 0,IF(B7&lt;D7, 0, IF(B7=D7, 80, IF(B7=C7, 100, IF(B7&lt;C7, 80 + (B7-D7)/(C7-D7)*(100-80), 100 + (B7-C7)/(C7-D7)*(100-80))))))</f>
        <v>90</v>
      </c>
      <c r="F7" s="166" t="str">
        <f aca="false">IF(ISBLANK(B7), "isi data dulu",IF(B7 &lt; D7, "Dibawah target", IF(B7 &lt;= C7, "Di dalam target", "Melebihi target")))</f>
        <v>Di dalam target</v>
      </c>
      <c r="G7" s="108"/>
      <c r="H7" s="108"/>
      <c r="I7" s="108"/>
      <c r="J7" s="108"/>
      <c r="K7" s="108"/>
      <c r="L7" s="108"/>
      <c r="M7" s="108"/>
    </row>
    <row r="8" customFormat="false" ht="13.8" hidden="false" customHeight="false" outlineLevel="0" collapsed="false">
      <c r="A8" s="184" t="s">
        <v>187</v>
      </c>
      <c r="B8" s="185" t="n">
        <v>1</v>
      </c>
      <c r="C8" s="140" t="n">
        <v>3</v>
      </c>
      <c r="D8" s="183" t="n">
        <v>1</v>
      </c>
      <c r="E8" s="165" t="n">
        <f aca="false">IF(ISBLANK(B8), 0,IF(B8&lt;D8, 0, IF(B8=D8, 80, IF(B8=C8, 100, IF(B8&lt;C8, 80 + (B8-D8)/(C8-D8)*(100-80), 100 + (B8-C8)/(C8-D8)*(100-80))))))</f>
        <v>80</v>
      </c>
      <c r="F8" s="166" t="str">
        <f aca="false">IF(ISBLANK(B8), "isi data dulu",IF(B8 &lt; D8, "Dibawah target", IF(B8 &lt;= C8, "Di dalam target", "Melebihi target")))</f>
        <v>Di dalam target</v>
      </c>
      <c r="G8" s="108"/>
      <c r="H8" s="108"/>
      <c r="I8" s="108"/>
      <c r="J8" s="108"/>
      <c r="K8" s="108"/>
      <c r="L8" s="108"/>
      <c r="M8" s="108"/>
    </row>
    <row r="9" customFormat="false" ht="13.8" hidden="false" customHeight="false" outlineLevel="0" collapsed="false">
      <c r="A9" s="182" t="s">
        <v>188</v>
      </c>
      <c r="B9" s="140" t="n">
        <v>1</v>
      </c>
      <c r="C9" s="140" t="n">
        <v>3</v>
      </c>
      <c r="D9" s="183" t="n">
        <v>1</v>
      </c>
      <c r="E9" s="165" t="n">
        <f aca="false">IF(ISBLANK(B9), 0,IF(B9&lt;D9, 0, IF(B9=D9, 80, IF(B9=C9, 100, IF(B9&lt;C9, 80 + (B9-D9)/(C9-D9)*(100-80), 100 + (B9-C9)/(C9-D9)*(100-80))))))</f>
        <v>80</v>
      </c>
      <c r="F9" s="166" t="str">
        <f aca="false">IF(ISBLANK(B9), "isi data dulu",IF(B9 &lt; D9, "Dibawah target", IF(B9 &lt;= C9, "Di dalam target", "Melebihi target")))</f>
        <v>Di dalam target</v>
      </c>
      <c r="G9" s="108"/>
      <c r="H9" s="108"/>
      <c r="I9" s="108"/>
      <c r="J9" s="108"/>
      <c r="K9" s="108"/>
      <c r="L9" s="108"/>
      <c r="M9" s="108"/>
    </row>
    <row r="10" customFormat="false" ht="13.8" hidden="false" customHeight="false" outlineLevel="0" collapsed="false">
      <c r="A10" s="186" t="s">
        <v>189</v>
      </c>
      <c r="B10" s="187"/>
      <c r="C10" s="188" t="n">
        <v>3</v>
      </c>
      <c r="D10" s="189" t="n">
        <v>1</v>
      </c>
      <c r="E10" s="169" t="n">
        <f aca="false">IF(ISBLANK(B10), 0,IF(B10&lt;D10, 0, IF(B10=D10, 80, IF(B10=C10, 100, IF(B10&lt;C10, 80 + (B10-D10)/(C10-D10)*(100-80), 100 + (B10-C10)/(C10-D10)*(100-80))))))</f>
        <v>0</v>
      </c>
      <c r="F10" s="170" t="str">
        <f aca="false">IF(ISBLANK(B10), "isi data dulu",IF(B10 &lt; D10, "Dibawah target", IF(B10 &lt;= C10, "Di dalam target", "Melebihi target")))</f>
        <v>isi data dulu</v>
      </c>
      <c r="G10" s="108"/>
      <c r="H10" s="108"/>
      <c r="I10" s="108"/>
      <c r="J10" s="108"/>
      <c r="K10" s="108"/>
      <c r="L10" s="108"/>
      <c r="M10" s="108"/>
    </row>
    <row r="11" customFormat="false" ht="13.8" hidden="false" customHeight="false" outlineLevel="0" collapsed="false">
      <c r="A11" s="108"/>
      <c r="B11" s="132" t="n">
        <f aca="false">SUM(Table1_11[Realisasi])</f>
        <v>4</v>
      </c>
      <c r="C11" s="132" t="s">
        <v>207</v>
      </c>
      <c r="D11" s="108" t="s">
        <v>208</v>
      </c>
      <c r="E11" s="190" t="n">
        <f aca="false">Table1_11[[#Totals],[Realisasi]]/Table1_11[[#Totals],[Target (100%)]]*100</f>
        <v>133.333333333333</v>
      </c>
      <c r="F11" s="108"/>
      <c r="G11" s="108"/>
      <c r="H11" s="108"/>
      <c r="I11" s="108"/>
      <c r="J11" s="108"/>
      <c r="K11" s="108"/>
      <c r="L11" s="108"/>
      <c r="M11" s="108"/>
    </row>
    <row r="12" customFormat="false" ht="13.5" hidden="false" customHeight="false" outlineLevel="0" collapsed="false">
      <c r="A12" s="108"/>
      <c r="B12" s="108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08"/>
    </row>
    <row r="13" customFormat="false" ht="13.5" hidden="false" customHeight="false" outlineLevel="0" collapsed="false">
      <c r="A13" s="108"/>
      <c r="B13" s="108"/>
      <c r="C13" s="108"/>
      <c r="D13" s="108"/>
      <c r="E13" s="108"/>
      <c r="F13" s="108"/>
      <c r="G13" s="108"/>
      <c r="H13" s="108"/>
      <c r="I13" s="108"/>
      <c r="J13" s="108"/>
      <c r="K13" s="108"/>
      <c r="L13" s="108"/>
      <c r="M13" s="108"/>
    </row>
    <row r="14" customFormat="false" ht="13.5" hidden="false" customHeight="false" outlineLevel="0" collapsed="false">
      <c r="A14" s="108"/>
      <c r="B14" s="108"/>
      <c r="C14" s="108"/>
      <c r="D14" s="108"/>
      <c r="E14" s="108"/>
      <c r="F14" s="108"/>
      <c r="G14" s="108"/>
      <c r="H14" s="108"/>
      <c r="I14" s="108"/>
      <c r="J14" s="108"/>
      <c r="K14" s="108"/>
      <c r="L14" s="108"/>
      <c r="M14" s="108"/>
    </row>
    <row r="15" customFormat="false" ht="13.5" hidden="false" customHeight="false" outlineLevel="0" collapsed="false">
      <c r="A15" s="108"/>
      <c r="B15" s="108"/>
      <c r="C15" s="108"/>
      <c r="D15" s="108"/>
      <c r="E15" s="108"/>
      <c r="F15" s="108"/>
      <c r="G15" s="108"/>
      <c r="H15" s="108"/>
      <c r="I15" s="108"/>
      <c r="J15" s="108"/>
      <c r="K15" s="108"/>
      <c r="L15" s="108"/>
      <c r="M15" s="108"/>
    </row>
    <row r="16" customFormat="false" ht="13.5" hidden="false" customHeight="false" outlineLevel="0" collapsed="false">
      <c r="A16" s="108"/>
      <c r="B16" s="108"/>
      <c r="C16" s="108"/>
      <c r="D16" s="108"/>
      <c r="E16" s="108"/>
      <c r="F16" s="108"/>
      <c r="G16" s="108"/>
      <c r="H16" s="108"/>
      <c r="I16" s="108"/>
      <c r="J16" s="108"/>
      <c r="K16" s="108"/>
      <c r="L16" s="108"/>
      <c r="M16" s="108"/>
    </row>
    <row r="17" customFormat="false" ht="13.5" hidden="false" customHeight="false" outlineLevel="0" collapsed="false">
      <c r="A17" s="108"/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0" type="list">
      <formula1>"Dibawah target,Melebihi target,Di dalam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255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2025-09-04T08:45:24Z</dcterms:created>
  <dc:creator>anggara</dc:creator>
  <dc:description/>
  <dc:language>id-ID</dc:language>
  <cp:lastModifiedBy/>
  <dcterms:modified xsi:type="dcterms:W3CDTF">2025-11-25T18:50:36Z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