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comments17.xml" ContentType="application/vnd.openxmlformats-officedocument.spreadsheetml.comments+xml"/>
  <Override PartName="/xl/media/image1.png" ContentType="image/png"/>
  <Override PartName="/xl/media/image2.png" ContentType="image/png"/>
  <Override PartName="/xl/media/image3.png" ContentType="image/png"/>
  <Override PartName="/xl/media/image4.png" ContentType="image/png"/>
  <Override PartName="/xl/media/image5.png" ContentType="image/png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drawing1.xml" ContentType="application/vnd.openxmlformats-officedocument.drawing+xml"/>
  <Override PartName="/xl/drawings/vmlDrawing3.vml" ContentType="application/vnd.openxmlformats-officedocument.vmlDrawing"/>
  <Override PartName="/xl/drawings/drawing2.xml" ContentType="application/vnd.openxmlformats-officedocument.drawing+xml"/>
  <Override PartName="/xl/drawings/vmlDrawing4.vml" ContentType="application/vnd.openxmlformats-officedocument.vmlDrawing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vmlDrawing5.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comments16.xml" ContentType="application/vnd.openxmlformats-officedocument.spreadsheetml.comments+xml"/>
  <Override PartName="/xl/comments6.xml" ContentType="application/vnd.openxmlformats-officedocument.spreadsheetml.comments+xml"/>
  <Override PartName="/xl/styles.xml" ContentType="application/vnd.openxmlformats-officedocument.spreadsheetml.styles+xml"/>
  <Override PartName="/xl/theme/theme1.xml" ContentType="application/vnd.openxmlformats-officedocument.theme+xml"/>
  <Override PartName="/xl/tables/table8.xml" ContentType="application/vnd.openxmlformats-officedocument.spreadsheetml.table+xml"/>
  <Override PartName="/xl/tables/table10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2.xml" ContentType="application/vnd.openxmlformats-officedocument.spreadsheetml.table+xml"/>
  <Override PartName="/xl/tables/table5.xml" ContentType="application/vnd.openxmlformats-officedocument.spreadsheetml.table+xml"/>
  <Override PartName="/xl/tables/table17.xml" ContentType="application/vnd.openxmlformats-officedocument.spreadsheetml.table+xml"/>
  <Override PartName="/xl/tables/table13.xml" ContentType="application/vnd.openxmlformats-officedocument.spreadsheetml.table+xml"/>
  <Override PartName="/xl/tables/table6.xml" ContentType="application/vnd.openxmlformats-officedocument.spreadsheetml.table+xml"/>
  <Override PartName="/xl/tables/table14.xml" ContentType="application/vnd.openxmlformats-officedocument.spreadsheetml.table+xml"/>
  <Override PartName="/xl/tables/table7.xml" ContentType="application/vnd.openxmlformats-officedocument.spreadsheetml.table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xl/tables/table11.xml" ContentType="application/vnd.openxmlformats-officedocument.spreadsheetml.table+xml"/>
  <Override PartName="/xl/tables/table9.xml" ContentType="application/vnd.openxmlformats-officedocument.spreadsheetml.table+xml"/>
  <Override PartName="/xl/worksheets/_rels/sheet14.xml.rels" ContentType="application/vnd.openxmlformats-package.relationships+xml"/>
  <Override PartName="/xl/worksheets/_rels/sheet8.xml.rels" ContentType="application/vnd.openxmlformats-package.relationships+xml"/>
  <Override PartName="/xl/worksheets/_rels/sheet13.xml.rels" ContentType="application/vnd.openxmlformats-package.relationships+xml"/>
  <Override PartName="/xl/worksheets/_rels/sheet7.xml.rels" ContentType="application/vnd.openxmlformats-package.relationships+xml"/>
  <Override PartName="/xl/worksheets/_rels/sheet12.xml.rels" ContentType="application/vnd.openxmlformats-package.relationships+xml"/>
  <Override PartName="/xl/worksheets/_rels/sheet11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worksheets/_rels/sheet10.xml.rels" ContentType="application/vnd.openxmlformats-package.relationships+xml"/>
  <Override PartName="/xl/worksheets/_rels/sheet4.xml.rels" ContentType="application/vnd.openxmlformats-package.relationships+xml"/>
  <Override PartName="/xl/worksheets/_rels/sheet9.xml.rels" ContentType="application/vnd.openxmlformats-package.relationships+xml"/>
  <Override PartName="/xl/worksheets/_rels/sheet15.xml.rels" ContentType="application/vnd.openxmlformats-package.relationships+xml"/>
  <Override PartName="/xl/worksheets/_rels/sheet19.xml.rels" ContentType="application/vnd.openxmlformats-package.relationships+xml"/>
  <Override PartName="/xl/worksheets/_rels/sheet18.xml.rels" ContentType="application/vnd.openxmlformats-package.relationships+xml"/>
  <Override PartName="/xl/worksheets/_rels/sheet17.xml.rels" ContentType="application/vnd.openxmlformats-package.relationships+xml"/>
  <Override PartName="/xl/worksheets/_rels/sheet16.xml.rels" ContentType="application/vnd.openxmlformats-package.relationships+xml"/>
  <Override PartName="/xl/worksheets/_rels/sheet1.xml.rels" ContentType="application/vnd.openxmlformats-package.relationships+xml"/>
  <Override PartName="/xl/worksheets/_rels/sheet3.xml.rels" ContentType="application/vnd.openxmlformats-package.relationship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8.xml" ContentType="application/vnd.openxmlformats-officedocument.spreadsheetml.worksheet+xml"/>
  <Override PartName="/xl/worksheets/sheet13.xml" ContentType="application/vnd.openxmlformats-officedocument.spreadsheetml.worksheet+xml"/>
  <Override PartName="/xl/worksheets/sheet3.xml" ContentType="application/vnd.openxmlformats-officedocument.spreadsheetml.worksheet+xml"/>
  <Override PartName="/xl/comments19.xml" ContentType="application/vnd.openxmlformats-officedocument.spreadsheetml.comments+xml"/>
  <Override PartName="/xl/workbook.xml" ContentType="application/vnd.openxmlformats-officedocument.spreadsheetml.sheet.main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8"/>
  </bookViews>
  <sheets>
    <sheet name="KPI" sheetId="1" state="visible" r:id="rId3"/>
    <sheet name="Achievement" sheetId="2" state="visible" r:id="rId4"/>
    <sheet name="F1a" sheetId="3" state="visible" r:id="rId5"/>
    <sheet name="F1b" sheetId="4" state="hidden" r:id="rId6"/>
    <sheet name="F1c" sheetId="5" state="visible" r:id="rId7"/>
    <sheet name="F1d" sheetId="6" state="hidden" r:id="rId8"/>
    <sheet name="F1e" sheetId="7" state="hidden" r:id="rId9"/>
    <sheet name="F2a" sheetId="8" state="visible" r:id="rId10"/>
    <sheet name="C1a" sheetId="9" state="visible" r:id="rId11"/>
    <sheet name="C1b" sheetId="10" state="hidden" r:id="rId12"/>
    <sheet name="C1c" sheetId="11" state="visible" r:id="rId13"/>
    <sheet name="C1d" sheetId="12" state="visible" r:id="rId14"/>
    <sheet name="C2a" sheetId="13" state="hidden" r:id="rId15"/>
    <sheet name="C2b" sheetId="14" state="hidden" r:id="rId16"/>
    <sheet name="B1a" sheetId="15" state="visible" r:id="rId17"/>
    <sheet name="B1b" sheetId="16" state="visible" r:id="rId18"/>
    <sheet name="B2a" sheetId="17" state="hidden" r:id="rId19"/>
    <sheet name="L2a" sheetId="18" state="visible" r:id="rId20"/>
    <sheet name="L2b" sheetId="19" state="visible" r:id="rId21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K12" authorId="0">
      <text>
        <r>
          <rPr>
            <sz val="10"/>
            <rFont val="Arial"/>
            <family val="2"/>
          </rPr>
          <t xml:space="preserve">256 M
</t>
        </r>
      </text>
    </comment>
  </commentList>
</comments>
</file>

<file path=xl/comments6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C7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8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9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10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11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12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13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14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15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16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17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  <comment ref="C18" authorId="0">
      <text>
        <r>
          <rPr>
            <sz val="10"/>
            <rFont val="Arial"/>
            <family val="2"/>
          </rPr>
          <t xml:space="preserve">hitung dari management fee outlet terbesar * outlet yang wajib dibuka.
Contoh:
outlet besar MF = 200
wajib buka 3 outlet</t>
        </r>
      </text>
    </comment>
  </commentList>
</comments>
</file>

<file path=xl/comments16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C7" authorId="0">
      <text>
        <r>
          <rPr>
            <sz val="10"/>
            <rFont val="Arial"/>
            <family val="2"/>
          </rPr>
          <t xml:space="preserve">Ini sertifikat eksisting
</t>
        </r>
      </text>
    </comment>
    <comment ref="D6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comments17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6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comments19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6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sharedStrings.xml><?xml version="1.0" encoding="utf-8"?>
<sst xmlns="http://schemas.openxmlformats.org/spreadsheetml/2006/main" count="720" uniqueCount="240">
  <si>
    <t xml:space="preserve">KEY PERFORMANCE INDICATOR</t>
  </si>
  <si>
    <t xml:space="preserve">Jabatan : GM Operational &amp; Marketing </t>
  </si>
  <si>
    <t xml:space="preserve">Tanggal</t>
  </si>
  <si>
    <t xml:space="preserve">Departemen/Jabatan</t>
  </si>
  <si>
    <t xml:space="preserve">Nama/Jabatan</t>
  </si>
  <si>
    <t xml:space="preserve">William  C. T.</t>
  </si>
  <si>
    <t xml:space="preserve">Nama Atasan/Jabatan</t>
  </si>
  <si>
    <t xml:space="preserve">Tanggal Bergabung</t>
  </si>
  <si>
    <t xml:space="preserve">Periode Kinerja</t>
  </si>
  <si>
    <t xml:space="preserve">NO</t>
  </si>
  <si>
    <t xml:space="preserve">Perspektif &amp; Sasaran Strategis KPI</t>
  </si>
  <si>
    <t xml:space="preserve">Formula</t>
  </si>
  <si>
    <t xml:space="preserve">Periode</t>
  </si>
  <si>
    <t xml:space="preserve">Verifikasi</t>
  </si>
  <si>
    <t xml:space="preserve">Sumber Data</t>
  </si>
  <si>
    <t xml:space="preserve">Realisasi Tahun</t>
  </si>
  <si>
    <t xml:space="preserve">Target 2025</t>
  </si>
  <si>
    <t xml:space="preserve">Polarisasi</t>
  </si>
  <si>
    <t xml:space="preserve">UoM</t>
  </si>
  <si>
    <t xml:space="preserve">Realisasi
 (YTD)</t>
  </si>
  <si>
    <t xml:space="preserve">Target (YTD)</t>
  </si>
  <si>
    <t xml:space="preserve">Skor</t>
  </si>
  <si>
    <t xml:space="preserve">Bobot</t>
  </si>
  <si>
    <t xml:space="preserve">SKOR AKHIR (Skor x Bobot)</t>
  </si>
  <si>
    <t xml:space="preserve">#, %, IDR</t>
  </si>
  <si>
    <t xml:space="preserve">Sumber KPI</t>
  </si>
  <si>
    <t xml:space="preserve">Target 100%</t>
  </si>
  <si>
    <t xml:space="preserve">Treshold Min</t>
  </si>
  <si>
    <t xml:space="preserve">(%)</t>
  </si>
  <si>
    <t xml:space="preserve">FINANCIAL PERSPECTIVE</t>
  </si>
  <si>
    <t xml:space="preserve">Februari</t>
  </si>
  <si>
    <t xml:space="preserve">F1</t>
  </si>
  <si>
    <t xml:space="preserve">Meningkatkan Valuasi Bisnis</t>
  </si>
  <si>
    <t xml:space="preserve">Maret</t>
  </si>
  <si>
    <t xml:space="preserve">F1a</t>
  </si>
  <si>
    <t xml:space="preserve">#</t>
  </si>
  <si>
    <t xml:space="preserve">Omzet Existing </t>
  </si>
  <si>
    <t xml:space="preserve">VAM</t>
  </si>
  <si>
    <t xml:space="preserve">(omzet/ target)*100%</t>
  </si>
  <si>
    <t xml:space="preserve">Bulan</t>
  </si>
  <si>
    <t xml:space="preserve">Direktur</t>
  </si>
  <si>
    <t xml:space="preserve">176 M </t>
  </si>
  <si>
    <t xml:space="preserve">Maksimal</t>
  </si>
  <si>
    <t xml:space="preserve">Persentase</t>
  </si>
  <si>
    <t xml:space="preserve">April</t>
  </si>
  <si>
    <t xml:space="preserve">F1b</t>
  </si>
  <si>
    <t xml:space="preserve">%</t>
  </si>
  <si>
    <t xml:space="preserve">Omzet New Store </t>
  </si>
  <si>
    <t xml:space="preserve">Tahun</t>
  </si>
  <si>
    <t xml:space="preserve">80 M </t>
  </si>
  <si>
    <t xml:space="preserve">ROI Outlet</t>
  </si>
  <si>
    <t xml:space="preserve">F1c</t>
  </si>
  <si>
    <t xml:space="preserve">Profit</t>
  </si>
  <si>
    <t xml:space="preserve">Realisasi/ Target</t>
  </si>
  <si>
    <t xml:space="preserve">5,67 % </t>
  </si>
  <si>
    <t xml:space="preserve">Peningkatan Omzet</t>
  </si>
  <si>
    <t xml:space="preserve">F1d</t>
  </si>
  <si>
    <t xml:space="preserve">IDR</t>
  </si>
  <si>
    <t xml:space="preserve">Total Omzet Franchise</t>
  </si>
  <si>
    <t xml:space="preserve">Management Fee, bukan omzet penjualan</t>
  </si>
  <si>
    <t xml:space="preserve">Rupiah</t>
  </si>
  <si>
    <t xml:space="preserve">F1e</t>
  </si>
  <si>
    <t xml:space="preserve">Kesesuaian FS vs Omzet</t>
  </si>
  <si>
    <t xml:space="preserve">Job Desc</t>
  </si>
  <si>
    <t xml:space="preserve">(Omzet/ nilai FS) *100%</t>
  </si>
  <si>
    <t xml:space="preserve">Project</t>
  </si>
  <si>
    <t xml:space="preserve">1. Potensi nilai Omzet lokasi project
di hitungan ROI+BEP
2. Nilai Omzet Actual per bulan
selama Outlet opening</t>
  </si>
  <si>
    <t xml:space="preserve">F2</t>
  </si>
  <si>
    <t xml:space="preserve">Cost Control</t>
  </si>
  <si>
    <t xml:space="preserve">Mei</t>
  </si>
  <si>
    <t xml:space="preserve">F2a</t>
  </si>
  <si>
    <t xml:space="preserve">Average per transaksi</t>
  </si>
  <si>
    <t xml:space="preserve">Total omzet/ Total bill</t>
  </si>
  <si>
    <t xml:space="preserve">Monthly</t>
  </si>
  <si>
    <t xml:space="preserve">FA</t>
  </si>
  <si>
    <t xml:space="preserve">BI</t>
  </si>
  <si>
    <t xml:space="preserve">Juni</t>
  </si>
  <si>
    <t xml:space="preserve">CUSTOMER PERSPECTIVE</t>
  </si>
  <si>
    <t xml:space="preserve">November</t>
  </si>
  <si>
    <t xml:space="preserve">C1</t>
  </si>
  <si>
    <t xml:space="preserve">Menciptakan Satisfied Customer Experience</t>
  </si>
  <si>
    <t xml:space="preserve">Desember</t>
  </si>
  <si>
    <t xml:space="preserve">C1a</t>
  </si>
  <si>
    <t xml:space="preserve">Total transaksi</t>
  </si>
  <si>
    <t xml:space="preserve">Total Transaksi</t>
  </si>
  <si>
    <t xml:space="preserve">Indeks Kepuasan Pelanggan</t>
  </si>
  <si>
    <t xml:space="preserve">Indeks</t>
  </si>
  <si>
    <t xml:space="preserve">Survey</t>
  </si>
  <si>
    <t xml:space="preserve">Realisasi YTD</t>
  </si>
  <si>
    <t xml:space="preserve">Pencapaian YTD</t>
  </si>
  <si>
    <t xml:space="preserve">C1b</t>
  </si>
  <si>
    <t xml:space="preserve">NPS</t>
  </si>
  <si>
    <t xml:space="preserve">C1c</t>
  </si>
  <si>
    <t xml:space="preserve">Google Review</t>
  </si>
  <si>
    <t xml:space="preserve">C1d</t>
  </si>
  <si>
    <t xml:space="preserve">Komplain</t>
  </si>
  <si>
    <t xml:space="preserve">Komplain yg diterima di call center/ medsos</t>
  </si>
  <si>
    <t xml:space="preserve">Minimal</t>
  </si>
  <si>
    <t xml:space="preserve">C2</t>
  </si>
  <si>
    <t xml:space="preserve">Mengembangkan Kerjasama Bisnis</t>
  </si>
  <si>
    <t xml:space="preserve">Total Franchise</t>
  </si>
  <si>
    <t xml:space="preserve">Semua outlet Franchise yang sedang beroperasi</t>
  </si>
  <si>
    <t xml:space="preserve">Franchise</t>
  </si>
  <si>
    <t xml:space="preserve">C2a</t>
  </si>
  <si>
    <t xml:space="preserve">New Franchise</t>
  </si>
  <si>
    <t xml:space="preserve">Outlet Franchise yang Beroperasi tahun 2025</t>
  </si>
  <si>
    <t xml:space="preserve">Quarter</t>
  </si>
  <si>
    <t xml:space="preserve">C2b</t>
  </si>
  <si>
    <t xml:space="preserve">Total Outlet</t>
  </si>
  <si>
    <t xml:space="preserve">Total semua outlet yang beroperasi</t>
  </si>
  <si>
    <t xml:space="preserve">Outlet</t>
  </si>
  <si>
    <t xml:space="preserve">INTERNAL BUSINESS PROCESS PERSPECTIVE</t>
  </si>
  <si>
    <t xml:space="preserve">B1</t>
  </si>
  <si>
    <t xml:space="preserve">Meningkatkan kualitas</t>
  </si>
  <si>
    <t xml:space="preserve">B1a</t>
  </si>
  <si>
    <t xml:space="preserve">Temuan Audit Mutu &amp; Finance</t>
  </si>
  <si>
    <t xml:space="preserve">HAM</t>
  </si>
  <si>
    <t xml:space="preserve">Temuan Kritis</t>
  </si>
  <si>
    <t xml:space="preserve">Audit</t>
  </si>
  <si>
    <t xml:space="preserve">Auditor</t>
  </si>
  <si>
    <t xml:space="preserve">Temuan</t>
  </si>
  <si>
    <t xml:space="preserve">B1b</t>
  </si>
  <si>
    <t xml:space="preserve">Sertifikasi Mutu</t>
  </si>
  <si>
    <t xml:space="preserve">Sertifikasi mutu yang diperoleh</t>
  </si>
  <si>
    <t xml:space="preserve">QA</t>
  </si>
  <si>
    <t xml:space="preserve">Sertifikat</t>
  </si>
  <si>
    <t xml:space="preserve">B1c</t>
  </si>
  <si>
    <t xml:space="preserve">Outlet terlambat buka</t>
  </si>
  <si>
    <t xml:space="preserve">Proyek terlambat</t>
  </si>
  <si>
    <t xml:space="preserve">Project/ Event</t>
  </si>
  <si>
    <t xml:space="preserve">Open Project</t>
  </si>
  <si>
    <t xml:space="preserve">persentase</t>
  </si>
  <si>
    <t xml:space="preserve">B2</t>
  </si>
  <si>
    <t xml:space="preserve">Inovasi</t>
  </si>
  <si>
    <t xml:space="preserve">Cancel</t>
  </si>
  <si>
    <t xml:space="preserve">B2a</t>
  </si>
  <si>
    <t xml:space="preserve">New Menu</t>
  </si>
  <si>
    <t xml:space="preserve">Menu baru yang dijual</t>
  </si>
  <si>
    <t xml:space="preserve">Menu</t>
  </si>
  <si>
    <t xml:space="preserve">B3</t>
  </si>
  <si>
    <t xml:space="preserve">System Development</t>
  </si>
  <si>
    <t xml:space="preserve">LEARNING &amp; GROWTH PERSPECTIVE</t>
  </si>
  <si>
    <t xml:space="preserve">L1</t>
  </si>
  <si>
    <t xml:space="preserve">Talent Management</t>
  </si>
  <si>
    <t xml:space="preserve">L2</t>
  </si>
  <si>
    <t xml:space="preserve">People Development</t>
  </si>
  <si>
    <t xml:space="preserve">L2a</t>
  </si>
  <si>
    <t xml:space="preserve">Rata-rata Jam Learning Karyawan</t>
  </si>
  <si>
    <t xml:space="preserve">Total jam learning semua karyawan dibagi jumlah karyawan</t>
  </si>
  <si>
    <t xml:space="preserve">GM Support</t>
  </si>
  <si>
    <t xml:space="preserve">Jam</t>
  </si>
  <si>
    <t xml:space="preserve">L2b</t>
  </si>
  <si>
    <t xml:space="preserve">Candidate readiness</t>
  </si>
  <si>
    <t xml:space="preserve">Candidate yang siap dipromosikan selesai masa training/ total karyawan dibawahnya</t>
  </si>
  <si>
    <t xml:space="preserve">Orang atau Karyawan</t>
  </si>
  <si>
    <t xml:space="preserve">Total %</t>
  </si>
  <si>
    <t xml:space="preserve">Saya telah mengerti dan berkomitmen selama setahun untuk mencapai tujuan kinerja di atas.</t>
  </si>
  <si>
    <t xml:space="preserve">Tanda tangan &amp; Nama</t>
  </si>
  <si>
    <t xml:space="preserve">Diketahui,</t>
  </si>
  <si>
    <t xml:space="preserve">Disetujui,</t>
  </si>
  <si>
    <t xml:space="preserve">(nama)</t>
  </si>
  <si>
    <t xml:space="preserve">[nama pemegang jabatan]</t>
  </si>
  <si>
    <t xml:space="preserve">MR. Y</t>
  </si>
  <si>
    <t xml:space="preserve">Jabatan: Sales Manager</t>
  </si>
  <si>
    <t xml:space="preserve">Jabatan:</t>
  </si>
  <si>
    <t xml:space="preserve">Jabatan: General Manager</t>
  </si>
  <si>
    <t xml:space="preserve">Kode BSC</t>
  </si>
  <si>
    <t xml:space="preserve">Indikator</t>
  </si>
  <si>
    <t xml:space="preserve">Achieve/Not Achieve</t>
  </si>
  <si>
    <t xml:space="preserve">Keterangan</t>
  </si>
  <si>
    <t xml:space="preserve">Omzet</t>
  </si>
  <si>
    <t xml:space="preserve">Not Achieve</t>
  </si>
  <si>
    <t xml:space="preserve">Belum diisi/Belum ada data</t>
  </si>
  <si>
    <t xml:space="preserve">Profit Margin</t>
  </si>
  <si>
    <t xml:space="preserve">Average Transaksi</t>
  </si>
  <si>
    <t xml:space="preserve">Jumlah Komplain</t>
  </si>
  <si>
    <t xml:space="preserve">Achieve</t>
  </si>
  <si>
    <t xml:space="preserve">Jam Learning</t>
  </si>
  <si>
    <t xml:space="preserve">Candidate Readiness</t>
  </si>
  <si>
    <t xml:space="preserve">Nama KPI</t>
  </si>
  <si>
    <t xml:space="preserve">Bulanan</t>
  </si>
  <si>
    <t xml:space="preserve">Realisasi</t>
  </si>
  <si>
    <t xml:space="preserve">Target (100%)</t>
  </si>
  <si>
    <t xml:space="preserve">Status</t>
  </si>
  <si>
    <t xml:space="preserve">Januari</t>
  </si>
  <si>
    <t xml:space="preserve">Juli</t>
  </si>
  <si>
    <t xml:space="preserve">Agustus</t>
  </si>
  <si>
    <t xml:space="preserve">September</t>
  </si>
  <si>
    <t xml:space="preserve">Oktober</t>
  </si>
  <si>
    <t xml:space="preserve">Total</t>
  </si>
  <si>
    <t xml:space="preserve"> </t>
  </si>
  <si>
    <t xml:space="preserve">dalam juta</t>
  </si>
  <si>
    <t xml:space="preserve">data dari FA</t>
  </si>
  <si>
    <t xml:space="preserve">15</t>
  </si>
  <si>
    <t xml:space="preserve">12</t>
  </si>
  <si>
    <t xml:space="preserve">(yang dihitung adalah management fee)</t>
  </si>
  <si>
    <t xml:space="preserve">Kesesuaian FS vs omzet</t>
  </si>
  <si>
    <t xml:space="preserve">Quarter (3bln)</t>
  </si>
  <si>
    <t xml:space="preserve">Total FS</t>
  </si>
  <si>
    <t xml:space="preserve">AVG Realisasi</t>
  </si>
  <si>
    <t xml:space="preserve">karawaci</t>
  </si>
  <si>
    <t xml:space="preserve">Q1</t>
  </si>
  <si>
    <t xml:space="preserve">Q2</t>
  </si>
  <si>
    <t xml:space="preserve">aeon</t>
  </si>
  <si>
    <t xml:space="preserve">Q3</t>
  </si>
  <si>
    <t xml:space="preserve">Q4</t>
  </si>
  <si>
    <t xml:space="preserve">Puri </t>
  </si>
  <si>
    <t xml:space="preserve">catatan</t>
  </si>
  <si>
    <t xml:space="preserve">Avarage </t>
  </si>
  <si>
    <t xml:space="preserve">Omzet total Outlet yg di open dlm 1 quartal = Omzet Plan vs Omzett Actual</t>
  </si>
  <si>
    <t xml:space="preserve">Average</t>
  </si>
  <si>
    <t xml:space="preserve">(Untuk marketing, meningkatkan jumlah transaksi dan kunjungan)</t>
  </si>
  <si>
    <t xml:space="preserve">target average sales 150 ribu</t>
  </si>
  <si>
    <t xml:space="preserve">Revisi</t>
  </si>
  <si>
    <t xml:space="preserve">Ridho: Bisa di jalankan semster 2, dititipkan di Survey Pelanggan milih Dept. Marketing</t>
  </si>
  <si>
    <t xml:space="preserve">Skala 1-5</t>
  </si>
  <si>
    <t xml:space="preserve">Rata-rata Google Review</t>
  </si>
  <si>
    <t xml:space="preserve">(komplain yang masuk melalui Soc med, WA, Direct Complain, Google Review)</t>
  </si>
  <si>
    <t xml:space="preserve">Column1</t>
  </si>
  <si>
    <t xml:space="preserve">data belum update</t>
  </si>
  <si>
    <t xml:space="preserve">catatan: ini jumlah komplain meningkat karena seiring dengan penambahan outlet baru</t>
  </si>
  <si>
    <t xml:space="preserve">Franchise Baru</t>
  </si>
  <si>
    <t xml:space="preserve">(acuan tanda tangan MoU)</t>
  </si>
  <si>
    <t xml:space="preserve">Column 1</t>
  </si>
  <si>
    <t xml:space="preserve">tutup 1 outlet : Teuku Umar Bali</t>
  </si>
  <si>
    <t xml:space="preserve">Noted : </t>
  </si>
  <si>
    <r>
      <rPr>
        <sz val="11"/>
        <color rgb="FF0000FF"/>
        <rFont val="Arial"/>
        <family val="2"/>
        <charset val="1"/>
      </rPr>
      <t xml:space="preserve">Q1 (JAN-MAR) dari 26 outlet existing +3 outlet achieve (Supermall Karawaci +Aeon Deltamas +Puri Surya Jaya) = </t>
    </r>
    <r>
      <rPr>
        <b val="true"/>
        <sz val="11"/>
        <color rgb="FF0000FF"/>
        <rFont val="Arial"/>
        <family val="2"/>
        <charset val="1"/>
      </rPr>
      <t xml:space="preserve">28</t>
    </r>
    <r>
      <rPr>
        <sz val="11"/>
        <color rgb="FF0000FF"/>
        <rFont val="Arial"/>
        <family val="2"/>
        <charset val="1"/>
      </rPr>
      <t xml:space="preserve"> Outlet</t>
    </r>
  </si>
  <si>
    <t xml:space="preserve">Q2 (masih APRIL) belum ada outlet baru yg di opening shg jumlah masih sama dgn Q1</t>
  </si>
  <si>
    <t xml:space="preserve">Semester</t>
  </si>
  <si>
    <t xml:space="preserve">Temuan Mayor</t>
  </si>
  <si>
    <t xml:space="preserve">Kuarter 1</t>
  </si>
  <si>
    <t xml:space="preserve">Kuarter 2</t>
  </si>
  <si>
    <t xml:space="preserve">Kuarter 3</t>
  </si>
  <si>
    <t xml:space="preserve">Kuarter 4</t>
  </si>
  <si>
    <t xml:space="preserve">Sertifikasi laik sehat</t>
  </si>
  <si>
    <t xml:space="preserve">KPI ini Cancel per 6 May 2025 saat monthly meeting karena memperoleh KPI tambahan dari GMS</t>
  </si>
  <si>
    <t xml:space="preserve">Dibawah target</t>
  </si>
  <si>
    <t xml:space="preserve">4</t>
  </si>
  <si>
    <t xml:space="preserve">2</t>
  </si>
  <si>
    <t xml:space="preserve">0</t>
  </si>
</sst>
</file>

<file path=xl/styles.xml><?xml version="1.0" encoding="utf-8"?>
<styleSheet xmlns="http://schemas.openxmlformats.org/spreadsheetml/2006/main">
  <numFmts count="15">
    <numFmt numFmtId="164" formatCode="General"/>
    <numFmt numFmtId="165" formatCode="#,##0.00"/>
    <numFmt numFmtId="166" formatCode="#,##0"/>
    <numFmt numFmtId="167" formatCode="0%"/>
    <numFmt numFmtId="168" formatCode="_-* #,##0.00_-;\-* #,##0.00_-;_-* \-??_-;_-@_-"/>
    <numFmt numFmtId="169" formatCode="_-* #,##0_-;\-* #,##0_-;_-* \-??_-;_-@_-"/>
    <numFmt numFmtId="170" formatCode="0"/>
    <numFmt numFmtId="171" formatCode="0.0"/>
    <numFmt numFmtId="172" formatCode="0.00%"/>
    <numFmt numFmtId="173" formatCode="_(* #,##0_);_(* \(#,##0\);_(* \-_);_(@_)"/>
    <numFmt numFmtId="174" formatCode="0.0%"/>
    <numFmt numFmtId="175" formatCode="@"/>
    <numFmt numFmtId="176" formatCode="#,##0;\(#,##0\)"/>
    <numFmt numFmtId="177" formatCode="#,##0.0"/>
    <numFmt numFmtId="178" formatCode="0.00"/>
  </numFmts>
  <fonts count="40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b val="true"/>
      <sz val="23"/>
      <color theme="1"/>
      <name val="Arial"/>
      <family val="2"/>
      <charset val="1"/>
    </font>
    <font>
      <b val="true"/>
      <sz val="16"/>
      <color theme="1"/>
      <name val="Arial"/>
      <family val="2"/>
      <charset val="1"/>
    </font>
    <font>
      <sz val="11"/>
      <color theme="1"/>
      <name val="Arial"/>
      <family val="2"/>
      <charset val="1"/>
    </font>
    <font>
      <b val="true"/>
      <sz val="11"/>
      <color rgb="FFFFFFFF"/>
      <name val="Arial"/>
      <family val="2"/>
      <charset val="1"/>
    </font>
    <font>
      <b val="true"/>
      <i val="true"/>
      <sz val="11"/>
      <color rgb="FFFF9900"/>
      <name val="Arial"/>
      <family val="2"/>
      <charset val="1"/>
    </font>
    <font>
      <b val="true"/>
      <i val="true"/>
      <sz val="11"/>
      <color rgb="FFFFFFFF"/>
      <name val="Arial"/>
      <family val="2"/>
      <charset val="1"/>
    </font>
    <font>
      <b val="true"/>
      <sz val="12"/>
      <color theme="1"/>
      <name val="Arial"/>
      <family val="2"/>
      <charset val="1"/>
    </font>
    <font>
      <sz val="12"/>
      <color theme="1"/>
      <name val="Arial"/>
      <family val="2"/>
      <charset val="1"/>
    </font>
    <font>
      <sz val="12"/>
      <color rgb="FF9900FF"/>
      <name val="Arial"/>
      <family val="2"/>
      <charset val="1"/>
    </font>
    <font>
      <sz val="11"/>
      <color rgb="FF0000FF"/>
      <name val="Arial"/>
      <family val="2"/>
      <charset val="1"/>
    </font>
    <font>
      <sz val="11"/>
      <color rgb="FFFF9900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i val="true"/>
      <sz val="11"/>
      <color theme="1"/>
      <name val="Arial"/>
      <family val="2"/>
      <charset val="1"/>
    </font>
    <font>
      <b val="true"/>
      <sz val="11"/>
      <color theme="1"/>
      <name val="Arial"/>
      <family val="2"/>
      <charset val="1"/>
    </font>
    <font>
      <u val="single"/>
      <sz val="11"/>
      <color theme="1"/>
      <name val="Arial"/>
      <family val="2"/>
      <charset val="1"/>
    </font>
    <font>
      <sz val="10"/>
      <name val="Arial"/>
      <family val="2"/>
    </font>
    <font>
      <b val="true"/>
      <sz val="10"/>
      <color rgb="FF000000"/>
      <name val="Arial"/>
      <family val="2"/>
      <charset val="1"/>
    </font>
    <font>
      <sz val="11"/>
      <color theme="1"/>
      <name val="Calibri"/>
      <family val="2"/>
      <charset val="1"/>
    </font>
    <font>
      <sz val="14"/>
      <color theme="1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sz val="11"/>
      <color rgb="FF1F1F1F"/>
      <name val="&quot;Google Sans Mono&quot;"/>
      <family val="0"/>
      <charset val="1"/>
    </font>
    <font>
      <sz val="12"/>
      <color theme="1"/>
      <name val="Calibri"/>
      <family val="2"/>
      <charset val="1"/>
    </font>
    <font>
      <sz val="11"/>
      <color rgb="FFFF0000"/>
      <name val="Arial"/>
      <family val="2"/>
      <charset val="1"/>
    </font>
    <font>
      <b val="true"/>
      <sz val="11"/>
      <color rgb="FF0000FF"/>
      <name val="Arial"/>
      <family val="2"/>
      <charset val="1"/>
    </font>
    <font>
      <b val="true"/>
      <sz val="12"/>
      <color rgb="FF000000"/>
      <name val="Calibri"/>
      <family val="2"/>
      <charset val="1"/>
    </font>
    <font>
      <sz val="12"/>
      <color rgb="FF1F1F1F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1"/>
      <color rgb="FF434343"/>
      <name val="Roboto"/>
      <family val="0"/>
      <charset val="1"/>
    </font>
    <font>
      <sz val="11"/>
      <color rgb="FF1F1F1F"/>
      <name val="Google Sans Mono"/>
      <family val="0"/>
      <charset val="1"/>
    </font>
    <font>
      <sz val="11"/>
      <color rgb="FFFFCFC9"/>
      <name val="Google Sans Mono"/>
      <family val="0"/>
      <charset val="1"/>
    </font>
    <font>
      <sz val="11"/>
      <color rgb="FFFF0000"/>
      <name val="Google Sans Mono"/>
      <family val="0"/>
      <charset val="1"/>
    </font>
    <font>
      <b val="true"/>
      <sz val="11"/>
      <color rgb="FFFFFFFF"/>
      <name val="Roboto"/>
      <family val="0"/>
      <charset val="1"/>
    </font>
    <font>
      <b val="true"/>
      <sz val="11"/>
      <color rgb="FF434343"/>
      <name val="Arial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DDEBF7"/>
        <bgColor rgb="FFCCFFFF"/>
      </patternFill>
    </fill>
    <fill>
      <patternFill patternType="solid">
        <fgColor rgb="FF1F4E78"/>
        <bgColor rgb="FF284E3F"/>
      </patternFill>
    </fill>
    <fill>
      <patternFill patternType="solid">
        <fgColor rgb="FFFFFFFF"/>
        <bgColor rgb="FFF8F9FA"/>
      </patternFill>
    </fill>
    <fill>
      <patternFill patternType="solid">
        <fgColor rgb="FF2F75B5"/>
        <bgColor rgb="FF0066CC"/>
      </patternFill>
    </fill>
    <fill>
      <patternFill patternType="solid">
        <fgColor rgb="FFFF0000"/>
        <bgColor rgb="FFFF4000"/>
      </patternFill>
    </fill>
    <fill>
      <patternFill patternType="solid">
        <fgColor rgb="FFFF4000"/>
        <bgColor rgb="FFFF0000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F8F9FA"/>
        <bgColor rgb="FFFFFFFF"/>
      </patternFill>
    </fill>
    <fill>
      <patternFill patternType="solid">
        <fgColor rgb="FFFCE5CD"/>
        <bgColor rgb="FFFFCFC9"/>
      </patternFill>
    </fill>
    <fill>
      <patternFill patternType="solid">
        <fgColor rgb="FF356854"/>
        <bgColor rgb="FF277E3E"/>
      </patternFill>
    </fill>
  </fills>
  <borders count="4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double">
        <color rgb="FF5B9BD5"/>
      </left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double">
        <color rgb="FF5B9BD5"/>
      </right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uble">
        <color rgb="FF5B9BD5"/>
      </left>
      <right/>
      <top/>
      <bottom style="double">
        <color rgb="FF5B9BD5"/>
      </bottom>
      <diagonal/>
    </border>
    <border diagonalUp="false" diagonalDown="false">
      <left/>
      <right/>
      <top/>
      <bottom style="double">
        <color rgb="FF5B9BD5"/>
      </bottom>
      <diagonal/>
    </border>
    <border diagonalUp="false" diagonalDown="false">
      <left/>
      <right style="double">
        <color rgb="FF5B9BD5"/>
      </right>
      <top/>
      <bottom style="double">
        <color rgb="FF5B9BD5"/>
      </bottom>
      <diagonal/>
    </border>
    <border diagonalUp="false" diagonalDown="false"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284E3F"/>
      </bottom>
      <diagonal/>
    </border>
    <border diagonalUp="false" diagonalDown="false">
      <left style="thin"/>
      <right style="thin"/>
      <top style="thin"/>
      <bottom style="thin">
        <color rgb="FF284E3F"/>
      </bottom>
      <diagonal/>
    </border>
    <border diagonalUp="false" diagonalDown="false">
      <left/>
      <right/>
      <top style="thin"/>
      <bottom/>
      <diagonal/>
    </border>
    <border diagonalUp="false" diagonalDown="false">
      <left style="thin">
        <color rgb="FF284E3F"/>
      </left>
      <right style="thin">
        <color rgb="FF356854"/>
      </right>
      <top style="thin">
        <color rgb="FF284E3F"/>
      </top>
      <bottom/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/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/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/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/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/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7" fontId="4" fillId="0" borderId="0" applyFont="true" applyBorder="false" applyAlignment="true" applyProtection="false">
      <alignment horizontal="general" vertical="bottom" textRotation="0" wrapText="false" indent="0" shrinkToFit="false"/>
    </xf>
    <xf numFmtId="173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7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5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5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5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5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1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5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7" fillId="0" borderId="5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7" fillId="0" borderId="5" xfId="1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6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6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2" fillId="6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6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6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6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6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6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6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6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6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7" fillId="6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7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7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7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7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7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7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4" fillId="7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14" fillId="7" borderId="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2" fontId="14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4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4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7" fillId="0" borderId="1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5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7" fillId="0" borderId="5" xfId="1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7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2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6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6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7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7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6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7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7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7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6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7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5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5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5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7" fillId="8" borderId="1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7" fillId="8" borderId="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8" fillId="8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8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25" fillId="0" borderId="1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6" fontId="26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2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3" fontId="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2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7" fillId="0" borderId="0" xfId="1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8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4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27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7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27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4" fillId="0" borderId="3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3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7" fillId="0" borderId="3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27" fillId="0" borderId="3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3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5" fontId="18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4" fontId="3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3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27" fillId="0" borderId="3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6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72" fontId="3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27" fillId="0" borderId="3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4" fontId="7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8" fillId="0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2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2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3" fontId="25" fillId="1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5" fillId="1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3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3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5" fillId="0" borderId="38" xfId="19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3" fontId="25" fillId="0" borderId="3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7" fontId="34" fillId="4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34" fillId="4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35" fillId="4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5" fillId="4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7" fontId="34" fillId="10" borderId="2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34" fillId="10" borderId="2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4" fillId="0" borderId="3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4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7" fontId="34" fillId="10" borderId="4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34" fillId="10" borderId="4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35" fillId="4" borderId="4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5" fillId="4" borderId="4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7" fontId="7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7" fontId="7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7" fontId="7" fillId="0" borderId="4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0" borderId="4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0" fontId="7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7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7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4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4" fillId="4" borderId="4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6" fillId="4" borderId="4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4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6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30" fillId="11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7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11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8" fillId="12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12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12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8" fontId="7" fillId="4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1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8" fontId="7" fillId="1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1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8" fontId="7" fillId="1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10" borderId="3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8" fontId="7" fillId="10" borderId="4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27" fillId="0" borderId="4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4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8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5" fontId="38" fillId="12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4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7" fillId="1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10" borderId="3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10" borderId="4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3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4" fillId="4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4" fillId="10" borderId="2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4" fillId="10" borderId="4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9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10" borderId="3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Comma [0]" xfId="20"/>
  </cellStyles>
  <dxfs count="11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1F1F1F"/>
          <bgColor rgb="FF000000"/>
        </patternFill>
      </fill>
    </dxf>
    <dxf>
      <fill>
        <patternFill patternType="solid">
          <fgColor rgb="FF0000FF"/>
          <bgColor rgb="FF000000"/>
        </patternFill>
      </fill>
    </dxf>
    <dxf>
      <fill>
        <patternFill patternType="solid">
          <fgColor rgb="FFF8F9FA"/>
          <bgColor rgb="FF000000"/>
        </patternFill>
      </fill>
    </dxf>
    <dxf>
      <fill>
        <patternFill patternType="solid">
          <fgColor rgb="FF434343"/>
          <bgColor rgb="FF000000"/>
        </patternFill>
      </fill>
    </dxf>
    <dxf>
      <fill>
        <patternFill patternType="solid">
          <fgColor rgb="FFFFCFC9"/>
          <bgColor rgb="FF000000"/>
        </patternFill>
      </fill>
    </dxf>
    <dxf>
      <fill>
        <patternFill patternType="solid">
          <fgColor rgb="FFFCE5CD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356854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808000"/>
      <rgbColor rgb="FF9900FF"/>
      <rgbColor rgb="FF008080"/>
      <rgbColor rgb="FFC0C0C0"/>
      <rgbColor rgb="FF808080"/>
      <rgbColor rgb="FF5B9BD5"/>
      <rgbColor rgb="FF993366"/>
      <rgbColor rgb="FFF8F9FA"/>
      <rgbColor rgb="FFDD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CE5CD"/>
      <rgbColor rgb="FF99CCFF"/>
      <rgbColor rgb="FFFF99CC"/>
      <rgbColor rgb="FFCC99FF"/>
      <rgbColor rgb="FFFFCFC9"/>
      <rgbColor rgb="FF2F75B5"/>
      <rgbColor rgb="FF33CCCC"/>
      <rgbColor rgb="FF99CC00"/>
      <rgbColor rgb="FFFFC000"/>
      <rgbColor rgb="FFFF9900"/>
      <rgbColor rgb="FFFF4000"/>
      <rgbColor rgb="FF356854"/>
      <rgbColor rgb="FF969696"/>
      <rgbColor rgb="FF284E3F"/>
      <rgbColor rgb="FF277E3E"/>
      <rgbColor rgb="FF003300"/>
      <rgbColor rgb="FF1F1F1F"/>
      <rgbColor rgb="FF993300"/>
      <rgbColor rgb="FF993366"/>
      <rgbColor rgb="FF1F4E78"/>
      <rgbColor rgb="FF43434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5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247680</xdr:colOff>
      <xdr:row>0</xdr:row>
      <xdr:rowOff>0</xdr:rowOff>
    </xdr:from>
    <xdr:to>
      <xdr:col>13</xdr:col>
      <xdr:colOff>23400</xdr:colOff>
      <xdr:row>16</xdr:row>
      <xdr:rowOff>145080</xdr:rowOff>
    </xdr:to>
    <xdr:pic>
      <xdr:nvPicPr>
        <xdr:cNvPr id="0" name="image2.png" descr=""/>
        <xdr:cNvPicPr/>
      </xdr:nvPicPr>
      <xdr:blipFill>
        <a:blip r:embed="rId1"/>
        <a:stretch/>
      </xdr:blipFill>
      <xdr:spPr>
        <a:xfrm>
          <a:off x="11092680" y="0"/>
          <a:ext cx="2454480" cy="29930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13</xdr:row>
      <xdr:rowOff>149760</xdr:rowOff>
    </xdr:from>
    <xdr:to>
      <xdr:col>4</xdr:col>
      <xdr:colOff>284400</xdr:colOff>
      <xdr:row>25</xdr:row>
      <xdr:rowOff>80280</xdr:rowOff>
    </xdr:to>
    <xdr:pic>
      <xdr:nvPicPr>
        <xdr:cNvPr id="1" name="image4.png" descr=""/>
        <xdr:cNvPicPr/>
      </xdr:nvPicPr>
      <xdr:blipFill>
        <a:blip r:embed="rId2"/>
        <a:stretch/>
      </xdr:blipFill>
      <xdr:spPr>
        <a:xfrm>
          <a:off x="0" y="2472120"/>
          <a:ext cx="4861440" cy="19666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4</xdr:col>
      <xdr:colOff>0</xdr:colOff>
      <xdr:row>13</xdr:row>
      <xdr:rowOff>149760</xdr:rowOff>
    </xdr:from>
    <xdr:to>
      <xdr:col>8</xdr:col>
      <xdr:colOff>389160</xdr:colOff>
      <xdr:row>25</xdr:row>
      <xdr:rowOff>117720</xdr:rowOff>
    </xdr:to>
    <xdr:pic>
      <xdr:nvPicPr>
        <xdr:cNvPr id="2" name="image3.png" descr=""/>
        <xdr:cNvPicPr/>
      </xdr:nvPicPr>
      <xdr:blipFill>
        <a:blip r:embed="rId3"/>
        <a:stretch/>
      </xdr:blipFill>
      <xdr:spPr>
        <a:xfrm>
          <a:off x="4577040" y="2472120"/>
          <a:ext cx="4871520" cy="20041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8</xdr:col>
      <xdr:colOff>200160</xdr:colOff>
      <xdr:row>13</xdr:row>
      <xdr:rowOff>149760</xdr:rowOff>
    </xdr:from>
    <xdr:to>
      <xdr:col>11</xdr:col>
      <xdr:colOff>614160</xdr:colOff>
      <xdr:row>25</xdr:row>
      <xdr:rowOff>80280</xdr:rowOff>
    </xdr:to>
    <xdr:pic>
      <xdr:nvPicPr>
        <xdr:cNvPr id="3" name="image1.png" descr=""/>
        <xdr:cNvPicPr/>
      </xdr:nvPicPr>
      <xdr:blipFill>
        <a:blip r:embed="rId4"/>
        <a:stretch/>
      </xdr:blipFill>
      <xdr:spPr>
        <a:xfrm>
          <a:off x="9259560" y="2472120"/>
          <a:ext cx="3092400" cy="19666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66600</xdr:colOff>
      <xdr:row>4</xdr:row>
      <xdr:rowOff>15120</xdr:rowOff>
    </xdr:from>
    <xdr:to>
      <xdr:col>10</xdr:col>
      <xdr:colOff>144000</xdr:colOff>
      <xdr:row>13</xdr:row>
      <xdr:rowOff>145800</xdr:rowOff>
    </xdr:to>
    <xdr:pic>
      <xdr:nvPicPr>
        <xdr:cNvPr id="4" name="Picture 1" descr=""/>
        <xdr:cNvPicPr/>
      </xdr:nvPicPr>
      <xdr:blipFill>
        <a:blip r:embed="rId1"/>
        <a:stretch/>
      </xdr:blipFill>
      <xdr:spPr>
        <a:xfrm>
          <a:off x="8632800" y="759960"/>
          <a:ext cx="1863000" cy="1708200"/>
        </a:xfrm>
        <a:prstGeom prst="rect">
          <a:avLst/>
        </a:prstGeom>
        <a:ln w="0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6:F10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2.xml><?xml version="1.0" encoding="utf-8"?>
<table xmlns="http://schemas.openxmlformats.org/spreadsheetml/2006/main" id="2" name="Table1_11" displayName="Table1_11" ref="A6:F11" headerRowCount="1" totalsRowCount="1" totalsRowShown="1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3.xml><?xml version="1.0" encoding="utf-8"?>
<table xmlns="http://schemas.openxmlformats.org/spreadsheetml/2006/main" id="3" name="Table3_1023" displayName="Table3_1023" ref="A6:G20" headerRowCount="1" totalsRowCount="1" totalsRowShown="1">
  <tableColumns count="7">
    <tableColumn id="1" name="Periode"/>
    <tableColumn id="2" name="Realisasi" totalsRowFunction="custom"/>
    <tableColumn id="3" name="Target (100%)" totalsRowFunction="custom"/>
    <tableColumn id="4" name="Treshold Min"/>
    <tableColumn id="5" name="Skor"/>
    <tableColumn id="6" name="Status"/>
    <tableColumn id="7" name="Revisi"/>
  </tableColumns>
</table>
</file>

<file path=xl/tables/table4.xml><?xml version="1.0" encoding="utf-8"?>
<table xmlns="http://schemas.openxmlformats.org/spreadsheetml/2006/main" id="4" name="Table3_11" displayName="Table3_11" ref="A6:F20" headerRowCount="1" totalsRowCount="1" totalsRowShown="1">
  <tableColumns count="6">
    <tableColumn id="1" name="Periode"/>
    <tableColumn id="2" name="Realisasi" totalsRowFunction="custom"/>
    <tableColumn id="3" name="Target (100%)"/>
    <tableColumn id="4" name="Treshold Min"/>
    <tableColumn id="5" name="Skor"/>
    <tableColumn id="6" name="Status"/>
  </tableColumns>
</table>
</file>

<file path=xl/tables/table5.xml><?xml version="1.0" encoding="utf-8"?>
<table xmlns="http://schemas.openxmlformats.org/spreadsheetml/2006/main" id="5" name="Table3_13" displayName="Table3_13" ref="A6:G10" headerRowCount="1" totalsRowCount="0" totalsRowShown="0">
  <tableColumns count="7">
    <tableColumn id="1" name="Periode"/>
    <tableColumn id="2" name="Total FS"/>
    <tableColumn id="3" name="AVG Realisasi"/>
    <tableColumn id="4" name="Target (100%)"/>
    <tableColumn id="5" name="Treshold Min"/>
    <tableColumn id="6" name="Skor"/>
    <tableColumn id="7" name="Status"/>
  </tableColumns>
</table>
</file>

<file path=xl/tables/table6.xml><?xml version="1.0" encoding="utf-8"?>
<table xmlns="http://schemas.openxmlformats.org/spreadsheetml/2006/main" id="6" name="Table3_14" displayName="Table3_14" ref="A6:G10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Column 1"/>
  </tableColumns>
</table>
</file>

<file path=xl/tables/table7.xml><?xml version="1.0" encoding="utf-8"?>
<table xmlns="http://schemas.openxmlformats.org/spreadsheetml/2006/main" id="7" name="Table3_2" displayName="Table3_2" ref="A6:F10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8.xml><?xml version="1.0" encoding="utf-8"?>
<table xmlns="http://schemas.openxmlformats.org/spreadsheetml/2006/main" id="8" name="Table3_3" displayName="Table3_3" ref="A6:F1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9.xml><?xml version="1.0" encoding="utf-8"?>
<table xmlns="http://schemas.openxmlformats.org/spreadsheetml/2006/main" id="9" name="Table3_4" displayName="Table3_4" ref="A6:F19" headerRowCount="1" totalsRowCount="1" totalsRowShown="1">
  <tableColumns count="6">
    <tableColumn id="1" name="Periode"/>
    <tableColumn id="2" name="Realisasi" totalsRowFunction="custom"/>
    <tableColumn id="3" name="Target (100%)" totalsRowFunction="custom"/>
    <tableColumn id="4" name="Treshold Min" totalsRowFunction="custom"/>
    <tableColumn id="5" name="Skor" totalsRowFunction="average"/>
    <tableColumn id="6" name="Status"/>
  </tableColumns>
</table>
</file>

<file path=xl/tables/table10.xml><?xml version="1.0" encoding="utf-8"?>
<table xmlns="http://schemas.openxmlformats.org/spreadsheetml/2006/main" id="10" name="Table3_5" displayName="Table3_5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1.xml><?xml version="1.0" encoding="utf-8"?>
<table xmlns="http://schemas.openxmlformats.org/spreadsheetml/2006/main" id="11" name="Table3_6" displayName="Table3_6" ref="A6:F11" headerRowCount="1" totalsRowCount="1" totalsRowShown="1">
  <tableColumns count="6">
    <tableColumn id="1" name="Periode"/>
    <tableColumn id="2" name="Realisasi" totalsRowFunction="custom"/>
    <tableColumn id="3" name="Target (100%)"/>
    <tableColumn id="4" name="Treshold Min"/>
    <tableColumn id="5" name="Skor"/>
    <tableColumn id="6" name="Status"/>
  </tableColumns>
</table>
</file>

<file path=xl/tables/table12.xml><?xml version="1.0" encoding="utf-8"?>
<table xmlns="http://schemas.openxmlformats.org/spreadsheetml/2006/main" id="12" name="Table3_7" displayName="Table3_7" ref="A6:F20" headerRowCount="1" totalsRowCount="1" totalsRowShown="1">
  <tableColumns count="6">
    <tableColumn id="1" name="Periode"/>
    <tableColumn id="2" name="Realisasi" totalsRowFunction="custom"/>
    <tableColumn id="3" name="Target (100%)"/>
    <tableColumn id="4" name="Treshold Min"/>
    <tableColumn id="5" name="Skor"/>
    <tableColumn id="6" name="Status"/>
  </tableColumns>
</table>
</file>

<file path=xl/tables/table13.xml><?xml version="1.0" encoding="utf-8"?>
<table xmlns="http://schemas.openxmlformats.org/spreadsheetml/2006/main" id="13" name="Table3_8" displayName="Table3_8" ref="A6:F19" headerRowCount="1" totalsRowCount="1" totalsRowShown="1">
  <tableColumns count="6">
    <tableColumn id="1" name="Periode"/>
    <tableColumn id="2" name="Realisasi" totalsRowFunction="custom"/>
    <tableColumn id="3" name="Target (100%)"/>
    <tableColumn id="4" name="Treshold Min"/>
    <tableColumn id="5" name="Skor" totalsRowFunction="custom"/>
    <tableColumn id="6" name="Status"/>
  </tableColumns>
</table>
</file>

<file path=xl/tables/table14.xml><?xml version="1.0" encoding="utf-8"?>
<table xmlns="http://schemas.openxmlformats.org/spreadsheetml/2006/main" id="14" name="Table3_9" displayName="Table3_9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5.xml><?xml version="1.0" encoding="utf-8"?>
<table xmlns="http://schemas.openxmlformats.org/spreadsheetml/2006/main" id="15" name="Table4_2" displayName="Table4_2" ref="A6:G19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Column1"/>
  </tableColumns>
</table>
</file>

<file path=xl/tables/table16.xml><?xml version="1.0" encoding="utf-8"?>
<table xmlns="http://schemas.openxmlformats.org/spreadsheetml/2006/main" id="16" name="Table4_3" displayName="Table4_3" ref="A6:F11" headerRowCount="1" totalsRowCount="1" totalsRowShown="1">
  <tableColumns count="6">
    <tableColumn id="1" name="Periode"/>
    <tableColumn id="2" name="Realisasi" totalsRowFunction="custom"/>
    <tableColumn id="3" name="Target (100%)" totalsRowFunction="custom"/>
    <tableColumn id="4" name="Treshold Min" totalsRowFunction="custom"/>
    <tableColumn id="5" name="Skor" totalsRowFunction="average"/>
    <tableColumn id="6" name="Status"/>
  </tableColumns>
</table>
</file>

<file path=xl/tables/table17.xml><?xml version="1.0" encoding="utf-8"?>
<table xmlns="http://schemas.openxmlformats.org/spreadsheetml/2006/main" id="17" name="Table5" displayName="Table5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table" Target="../tables/table1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table" Target="../tables/table17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table" Target="../tables/table13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vmlDrawing" Target="../drawings/vmlDrawing2.vml"/><Relationship Id="rId3" Type="http://schemas.openxmlformats.org/officeDocument/2006/relationships/table" Target="../tables/table14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table" Target="../tables/table5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table" Target="../tables/table4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table" Target="../tables/table3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table" Target="../tables/table7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table" Target="../tables/table9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table" Target="../tables/table15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table" Target="../tables/table8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table" Target="../tables/table6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table" Target="../tables/table16.xm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comments" Target="../comments16.xml"/><Relationship Id="rId2" Type="http://schemas.openxmlformats.org/officeDocument/2006/relationships/vmlDrawing" Target="../drawings/vmlDrawing3.vml"/><Relationship Id="rId3" Type="http://schemas.openxmlformats.org/officeDocument/2006/relationships/table" Target="../tables/table2.xml"/>
</Relationships>
</file>

<file path=xl/worksheets/_rels/sheet17.xml.rels><?xml version="1.0" encoding="UTF-8"?>
<Relationships xmlns="http://schemas.openxmlformats.org/package/2006/relationships"><Relationship Id="rId1" Type="http://schemas.openxmlformats.org/officeDocument/2006/relationships/comments" Target="../comments17.xml"/><Relationship Id="rId2" Type="http://schemas.openxmlformats.org/officeDocument/2006/relationships/vmlDrawing" Target="../drawings/vmlDrawing4.vml"/><Relationship Id="rId3" Type="http://schemas.openxmlformats.org/officeDocument/2006/relationships/table" Target="../tables/table1.xml"/>
</Relationships>
</file>

<file path=xl/worksheets/_rels/sheet18.xml.rels><?xml version="1.0" encoding="UTF-8"?>
<Relationships xmlns="http://schemas.openxmlformats.org/package/2006/relationships"><Relationship Id="rId1" Type="http://schemas.openxmlformats.org/officeDocument/2006/relationships/table" Target="../tables/table10.xml"/>
</Relationships>
</file>

<file path=xl/worksheets/_rels/sheet19.xml.rels><?xml version="1.0" encoding="UTF-8"?>
<Relationships xmlns="http://schemas.openxmlformats.org/package/2006/relationships"><Relationship Id="rId1" Type="http://schemas.openxmlformats.org/officeDocument/2006/relationships/comments" Target="../comments19.xml"/><Relationship Id="rId2" Type="http://schemas.openxmlformats.org/officeDocument/2006/relationships/vmlDrawing" Target="../drawings/vmlDrawing5.vml"/><Relationship Id="rId3" Type="http://schemas.openxmlformats.org/officeDocument/2006/relationships/table" Target="../tables/table1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9900"/>
    <pageSetUpPr fitToPage="false"/>
  </sheetPr>
  <dimension ref="A1:AE57"/>
  <sheetViews>
    <sheetView showFormulas="false" showGridLines="true" showRowColHeaders="true" showZeros="true" rightToLeft="false" tabSelected="false" showOutlineSymbols="true" defaultGridColor="true" view="normal" topLeftCell="A1" colorId="64" zoomScale="55" zoomScaleNormal="55" zoomScalePageLayoutView="100" workbookViewId="0">
      <selection pane="topLeft" activeCell="P15" activeCellId="0" sqref="P15"/>
    </sheetView>
  </sheetViews>
  <sheetFormatPr defaultColWidth="12.66796875" defaultRowHeight="12.75" zeroHeight="false" outlineLevelRow="0" outlineLevelCol="0"/>
  <cols>
    <col collapsed="false" customWidth="true" hidden="false" outlineLevel="0" max="2" min="1" style="1" width="6.33"/>
    <col collapsed="false" customWidth="true" hidden="false" outlineLevel="0" max="3" min="3" style="1" width="12"/>
    <col collapsed="false" customWidth="true" hidden="false" outlineLevel="0" max="4" min="4" style="1" width="28.67"/>
    <col collapsed="false" customWidth="true" hidden="false" outlineLevel="0" max="5" min="5" style="1" width="13.14"/>
    <col collapsed="false" customWidth="true" hidden="false" outlineLevel="0" max="6" min="6" style="1" width="21.33"/>
    <col collapsed="false" customWidth="false" hidden="false" outlineLevel="0" max="8" min="7" style="1" width="12.67"/>
    <col collapsed="false" customWidth="true" hidden="false" outlineLevel="0" max="9" min="9" style="1" width="14.67"/>
    <col collapsed="false" customWidth="true" hidden="false" outlineLevel="0" max="12" min="10" style="1" width="12.79"/>
    <col collapsed="false" customWidth="true" hidden="false" outlineLevel="0" max="13" min="13" style="1" width="17"/>
    <col collapsed="false" customWidth="true" hidden="false" outlineLevel="0" max="14" min="14" style="1" width="20.13"/>
    <col collapsed="false" customWidth="true" hidden="false" outlineLevel="0" max="18" min="15" style="1" width="26.67"/>
    <col collapsed="false" customWidth="true" hidden="false" outlineLevel="0" max="20" min="19" style="1" width="12.79"/>
    <col collapsed="false" customWidth="false" hidden="false" outlineLevel="0" max="28" min="21" style="1" width="12.67"/>
    <col collapsed="false" customWidth="true" hidden="false" outlineLevel="0" max="29" min="29" style="1" width="13.67"/>
    <col collapsed="false" customWidth="true" hidden="false" outlineLevel="0" max="30" min="30" style="1" width="12.79"/>
    <col collapsed="false" customWidth="false" hidden="false" outlineLevel="0" max="16384" min="31" style="1" width="12.67"/>
  </cols>
  <sheetData>
    <row r="1" customFormat="false" ht="27.95" hidden="false" customHeight="false" outlineLevel="0" collapsed="false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customFormat="false" ht="19.7" hidden="false" customHeight="false" outlineLevel="0" collapsed="false">
      <c r="A2" s="4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customFormat="false" ht="13.5" hidden="false" customHeight="false" outlineLevel="0" collapsed="false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customFormat="false" ht="13.5" hidden="false" customHeight="false" outlineLevel="0" collapsed="false">
      <c r="A4" s="6"/>
      <c r="B4" s="7" t="s">
        <v>2</v>
      </c>
      <c r="C4" s="7"/>
      <c r="D4" s="8"/>
      <c r="E4" s="8"/>
      <c r="F4" s="8"/>
      <c r="G4" s="8"/>
      <c r="H4" s="8"/>
      <c r="I4" s="8"/>
      <c r="J4" s="8"/>
      <c r="K4" s="7" t="s">
        <v>3</v>
      </c>
      <c r="L4" s="7"/>
      <c r="M4" s="9"/>
      <c r="N4" s="9"/>
      <c r="O4" s="9"/>
      <c r="P4" s="9"/>
      <c r="Q4" s="9"/>
      <c r="R4" s="9"/>
      <c r="S4" s="9"/>
      <c r="T4" s="9"/>
    </row>
    <row r="5" customFormat="false" ht="13.5" hidden="false" customHeight="false" outlineLevel="0" collapsed="false">
      <c r="A5" s="6"/>
      <c r="B5" s="7" t="s">
        <v>4</v>
      </c>
      <c r="C5" s="7"/>
      <c r="D5" s="8" t="s">
        <v>5</v>
      </c>
      <c r="E5" s="8"/>
      <c r="F5" s="8"/>
      <c r="G5" s="8"/>
      <c r="H5" s="8"/>
      <c r="I5" s="8"/>
      <c r="J5" s="8"/>
      <c r="K5" s="7" t="s">
        <v>6</v>
      </c>
      <c r="L5" s="7"/>
      <c r="M5" s="9"/>
      <c r="N5" s="9"/>
      <c r="O5" s="9"/>
      <c r="P5" s="9"/>
      <c r="Q5" s="9"/>
      <c r="R5" s="9"/>
      <c r="S5" s="9"/>
      <c r="T5" s="9"/>
    </row>
    <row r="6" customFormat="false" ht="13.5" hidden="false" customHeight="false" outlineLevel="0" collapsed="false">
      <c r="A6" s="6"/>
      <c r="B6" s="7" t="s">
        <v>7</v>
      </c>
      <c r="C6" s="7"/>
      <c r="D6" s="8"/>
      <c r="E6" s="8"/>
      <c r="F6" s="8"/>
      <c r="G6" s="8"/>
      <c r="H6" s="8"/>
      <c r="I6" s="8"/>
      <c r="J6" s="8"/>
      <c r="K6" s="7" t="s">
        <v>8</v>
      </c>
      <c r="L6" s="7"/>
      <c r="M6" s="9" t="n">
        <v>2025</v>
      </c>
      <c r="N6" s="9"/>
      <c r="O6" s="9"/>
      <c r="P6" s="9"/>
      <c r="Q6" s="9"/>
      <c r="R6" s="9"/>
      <c r="S6" s="9"/>
      <c r="T6" s="9"/>
    </row>
    <row r="7" customFormat="false" ht="13.5" hidden="false" customHeight="false" outlineLevel="0" collapsed="false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customFormat="false" ht="15.75" hidden="false" customHeight="true" outlineLevel="0" collapsed="false">
      <c r="A8" s="10"/>
      <c r="B8" s="11" t="s">
        <v>9</v>
      </c>
      <c r="C8" s="12"/>
      <c r="D8" s="11" t="s">
        <v>10</v>
      </c>
      <c r="E8" s="12"/>
      <c r="F8" s="11" t="s">
        <v>11</v>
      </c>
      <c r="G8" s="11" t="s">
        <v>12</v>
      </c>
      <c r="H8" s="11" t="s">
        <v>13</v>
      </c>
      <c r="I8" s="13" t="s">
        <v>14</v>
      </c>
      <c r="J8" s="14" t="s">
        <v>15</v>
      </c>
      <c r="K8" s="13" t="s">
        <v>16</v>
      </c>
      <c r="L8" s="13"/>
      <c r="M8" s="11" t="s">
        <v>17</v>
      </c>
      <c r="N8" s="11" t="s">
        <v>18</v>
      </c>
      <c r="O8" s="15" t="s">
        <v>19</v>
      </c>
      <c r="P8" s="15" t="s">
        <v>20</v>
      </c>
      <c r="Q8" s="15"/>
      <c r="R8" s="14" t="s">
        <v>21</v>
      </c>
      <c r="S8" s="13" t="s">
        <v>22</v>
      </c>
      <c r="T8" s="16" t="s">
        <v>23</v>
      </c>
    </row>
    <row r="9" customFormat="false" ht="13.5" hidden="false" customHeight="false" outlineLevel="0" collapsed="false">
      <c r="A9" s="10"/>
      <c r="B9" s="11"/>
      <c r="C9" s="11" t="s">
        <v>24</v>
      </c>
      <c r="D9" s="11"/>
      <c r="E9" s="11" t="s">
        <v>25</v>
      </c>
      <c r="F9" s="11"/>
      <c r="G9" s="11"/>
      <c r="H9" s="11"/>
      <c r="I9" s="13"/>
      <c r="J9" s="17" t="n">
        <v>2024</v>
      </c>
      <c r="K9" s="17" t="s">
        <v>26</v>
      </c>
      <c r="L9" s="17" t="s">
        <v>27</v>
      </c>
      <c r="M9" s="11"/>
      <c r="N9" s="11"/>
      <c r="O9" s="17" t="n">
        <v>2025</v>
      </c>
      <c r="P9" s="17" t="n">
        <v>2025</v>
      </c>
      <c r="Q9" s="17"/>
      <c r="R9" s="17"/>
      <c r="S9" s="17" t="s">
        <v>28</v>
      </c>
      <c r="T9" s="16"/>
    </row>
    <row r="10" customFormat="false" ht="13.5" hidden="false" customHeight="false" outlineLevel="0" collapsed="false">
      <c r="A10" s="18"/>
      <c r="B10" s="19" t="s">
        <v>29</v>
      </c>
      <c r="C10" s="19"/>
      <c r="D10" s="19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1"/>
      <c r="S10" s="22" t="n">
        <v>10</v>
      </c>
      <c r="T10" s="23"/>
      <c r="U10" s="24"/>
      <c r="V10" s="25"/>
      <c r="W10" s="6"/>
      <c r="X10" s="6"/>
      <c r="Y10" s="6"/>
      <c r="Z10" s="6"/>
      <c r="AA10" s="6"/>
      <c r="AB10" s="6" t="s">
        <v>30</v>
      </c>
      <c r="AC10" s="26" t="n">
        <v>150000000</v>
      </c>
      <c r="AD10" s="6"/>
      <c r="AE10" s="6"/>
    </row>
    <row r="11" customFormat="false" ht="15" hidden="false" customHeight="false" outlineLevel="0" collapsed="false">
      <c r="A11" s="18"/>
      <c r="B11" s="27" t="s">
        <v>31</v>
      </c>
      <c r="C11" s="28" t="s">
        <v>32</v>
      </c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4"/>
      <c r="V11" s="25"/>
      <c r="W11" s="6"/>
      <c r="X11" s="6"/>
      <c r="Y11" s="6"/>
      <c r="Z11" s="6"/>
      <c r="AA11" s="6"/>
      <c r="AB11" s="6" t="s">
        <v>33</v>
      </c>
      <c r="AC11" s="26" t="n">
        <v>65000000</v>
      </c>
      <c r="AD11" s="6"/>
      <c r="AE11" s="6"/>
    </row>
    <row r="12" customFormat="false" ht="15" hidden="false" customHeight="false" outlineLevel="0" collapsed="false">
      <c r="A12" s="18"/>
      <c r="B12" s="29" t="s">
        <v>34</v>
      </c>
      <c r="C12" s="30" t="s">
        <v>35</v>
      </c>
      <c r="D12" s="31" t="s">
        <v>36</v>
      </c>
      <c r="E12" s="31" t="s">
        <v>37</v>
      </c>
      <c r="F12" s="32" t="s">
        <v>38</v>
      </c>
      <c r="G12" s="33" t="s">
        <v>39</v>
      </c>
      <c r="H12" s="33" t="s">
        <v>40</v>
      </c>
      <c r="I12" s="32" t="s">
        <v>41</v>
      </c>
      <c r="J12" s="34" t="n">
        <v>70</v>
      </c>
      <c r="K12" s="35" t="n">
        <v>1</v>
      </c>
      <c r="L12" s="35" t="n">
        <v>0.8</v>
      </c>
      <c r="M12" s="33" t="s">
        <v>42</v>
      </c>
      <c r="N12" s="33" t="s">
        <v>43</v>
      </c>
      <c r="O12" s="36" t="n">
        <f aca="false">F1a!B19</f>
        <v>76488954469.43</v>
      </c>
      <c r="P12" s="36" t="n">
        <f aca="false">F1a!C19</f>
        <v>176000000000</v>
      </c>
      <c r="Q12" s="36" t="n">
        <f aca="false">F1a!D19</f>
        <v>140800000000</v>
      </c>
      <c r="R12" s="37" t="n">
        <f aca="false">F1a!E19</f>
        <v>43.459633221267</v>
      </c>
      <c r="S12" s="33" t="n">
        <v>10</v>
      </c>
      <c r="T12" s="38"/>
      <c r="U12" s="24"/>
      <c r="V12" s="6"/>
      <c r="W12" s="6"/>
      <c r="X12" s="6"/>
      <c r="Y12" s="6"/>
      <c r="Z12" s="6"/>
      <c r="AA12" s="6"/>
      <c r="AB12" s="6" t="s">
        <v>44</v>
      </c>
      <c r="AC12" s="26" t="n">
        <v>120000000</v>
      </c>
      <c r="AD12" s="6"/>
      <c r="AE12" s="6"/>
    </row>
    <row r="13" customFormat="false" ht="15" hidden="true" customHeight="false" outlineLevel="0" collapsed="false">
      <c r="A13" s="18"/>
      <c r="B13" s="39" t="s">
        <v>45</v>
      </c>
      <c r="C13" s="40" t="s">
        <v>46</v>
      </c>
      <c r="D13" s="41" t="s">
        <v>47</v>
      </c>
      <c r="E13" s="42" t="s">
        <v>37</v>
      </c>
      <c r="F13" s="43" t="s">
        <v>38</v>
      </c>
      <c r="G13" s="40" t="s">
        <v>48</v>
      </c>
      <c r="H13" s="40" t="s">
        <v>40</v>
      </c>
      <c r="I13" s="44" t="s">
        <v>49</v>
      </c>
      <c r="J13" s="45"/>
      <c r="K13" s="46" t="n">
        <v>100</v>
      </c>
      <c r="L13" s="40" t="n">
        <v>80</v>
      </c>
      <c r="M13" s="40" t="s">
        <v>42</v>
      </c>
      <c r="N13" s="40" t="s">
        <v>43</v>
      </c>
      <c r="O13" s="44"/>
      <c r="P13" s="44"/>
      <c r="Q13" s="44"/>
      <c r="R13" s="44"/>
      <c r="S13" s="40" t="n">
        <v>10</v>
      </c>
      <c r="T13" s="47"/>
      <c r="U13" s="24"/>
      <c r="V13" s="6"/>
      <c r="W13" s="6"/>
      <c r="X13" s="6"/>
      <c r="Y13" s="6"/>
      <c r="Z13" s="6"/>
      <c r="AA13" s="6"/>
      <c r="AB13" s="6"/>
      <c r="AC13" s="48"/>
      <c r="AD13" s="6"/>
      <c r="AE13" s="6"/>
    </row>
    <row r="14" customFormat="false" ht="15" hidden="true" customHeight="false" outlineLevel="0" collapsed="false">
      <c r="A14" s="18"/>
      <c r="B14" s="49"/>
      <c r="C14" s="50" t="s">
        <v>46</v>
      </c>
      <c r="D14" s="51" t="s">
        <v>50</v>
      </c>
      <c r="E14" s="52" t="s">
        <v>37</v>
      </c>
      <c r="F14" s="43"/>
      <c r="G14" s="50" t="s">
        <v>48</v>
      </c>
      <c r="H14" s="50" t="s">
        <v>40</v>
      </c>
      <c r="I14" s="43"/>
      <c r="J14" s="53"/>
      <c r="K14" s="54"/>
      <c r="L14" s="50"/>
      <c r="M14" s="50" t="s">
        <v>42</v>
      </c>
      <c r="N14" s="50" t="s">
        <v>43</v>
      </c>
      <c r="O14" s="43"/>
      <c r="P14" s="43"/>
      <c r="Q14" s="43"/>
      <c r="R14" s="50"/>
      <c r="S14" s="50"/>
      <c r="T14" s="55"/>
      <c r="U14" s="24"/>
      <c r="V14" s="6"/>
      <c r="W14" s="6"/>
      <c r="X14" s="6"/>
      <c r="Y14" s="6"/>
      <c r="Z14" s="6"/>
      <c r="AA14" s="6"/>
      <c r="AB14" s="6"/>
      <c r="AC14" s="48"/>
      <c r="AD14" s="6"/>
      <c r="AE14" s="6"/>
    </row>
    <row r="15" customFormat="false" ht="15" hidden="false" customHeight="false" outlineLevel="0" collapsed="false">
      <c r="A15" s="18"/>
      <c r="B15" s="30" t="s">
        <v>51</v>
      </c>
      <c r="C15" s="33" t="s">
        <v>46</v>
      </c>
      <c r="D15" s="56" t="s">
        <v>52</v>
      </c>
      <c r="E15" s="31" t="s">
        <v>37</v>
      </c>
      <c r="F15" s="32" t="s">
        <v>53</v>
      </c>
      <c r="G15" s="33" t="s">
        <v>48</v>
      </c>
      <c r="H15" s="33" t="s">
        <v>40</v>
      </c>
      <c r="I15" s="32" t="s">
        <v>54</v>
      </c>
      <c r="J15" s="57"/>
      <c r="K15" s="35" t="n">
        <v>0.15</v>
      </c>
      <c r="L15" s="35" t="n">
        <v>0.12</v>
      </c>
      <c r="M15" s="33" t="s">
        <v>42</v>
      </c>
      <c r="N15" s="33" t="s">
        <v>43</v>
      </c>
      <c r="O15" s="32" t="n">
        <f aca="false">Table3_8[[#Totals],[Realisasi]]</f>
        <v>1.72</v>
      </c>
      <c r="P15" s="32" t="str">
        <f aca="false">Table3_8[[#Totals],[Target (100%)]]</f>
        <v>15</v>
      </c>
      <c r="Q15" s="32" t="str">
        <f aca="false">Table3_8[[#Totals],[Treshold Min]]</f>
        <v>12</v>
      </c>
      <c r="R15" s="58" t="n">
        <f aca="false">Table3_8[[#Totals],[Skor]]</f>
        <v>11.4666666666667</v>
      </c>
      <c r="S15" s="33" t="n">
        <v>8</v>
      </c>
      <c r="T15" s="38"/>
      <c r="U15" s="24"/>
      <c r="V15" s="6"/>
      <c r="W15" s="6"/>
      <c r="X15" s="6"/>
      <c r="Y15" s="6"/>
      <c r="Z15" s="6"/>
      <c r="AA15" s="6"/>
      <c r="AB15" s="6"/>
      <c r="AC15" s="48"/>
      <c r="AD15" s="6"/>
      <c r="AE15" s="6"/>
    </row>
    <row r="16" customFormat="false" ht="15" hidden="true" customHeight="false" outlineLevel="0" collapsed="false">
      <c r="A16" s="18"/>
      <c r="B16" s="49"/>
      <c r="C16" s="50" t="s">
        <v>46</v>
      </c>
      <c r="D16" s="59" t="s">
        <v>55</v>
      </c>
      <c r="E16" s="52" t="s">
        <v>37</v>
      </c>
      <c r="F16" s="43"/>
      <c r="G16" s="50" t="s">
        <v>48</v>
      </c>
      <c r="H16" s="50" t="s">
        <v>40</v>
      </c>
      <c r="I16" s="43"/>
      <c r="J16" s="53"/>
      <c r="K16" s="53"/>
      <c r="L16" s="43"/>
      <c r="M16" s="50" t="s">
        <v>42</v>
      </c>
      <c r="N16" s="50" t="s">
        <v>43</v>
      </c>
      <c r="O16" s="43"/>
      <c r="P16" s="43"/>
      <c r="Q16" s="43"/>
      <c r="R16" s="50"/>
      <c r="S16" s="50"/>
      <c r="T16" s="55"/>
      <c r="U16" s="24"/>
      <c r="V16" s="6"/>
      <c r="W16" s="6"/>
      <c r="X16" s="6"/>
      <c r="Y16" s="6"/>
      <c r="Z16" s="6"/>
      <c r="AA16" s="6"/>
      <c r="AB16" s="6"/>
      <c r="AC16" s="48"/>
      <c r="AD16" s="6"/>
      <c r="AE16" s="6"/>
    </row>
    <row r="17" customFormat="false" ht="39.55" hidden="true" customHeight="false" outlineLevel="0" collapsed="false">
      <c r="A17" s="18"/>
      <c r="B17" s="60" t="s">
        <v>56</v>
      </c>
      <c r="C17" s="61" t="s">
        <v>57</v>
      </c>
      <c r="D17" s="62" t="s">
        <v>58</v>
      </c>
      <c r="E17" s="63" t="s">
        <v>37</v>
      </c>
      <c r="F17" s="64" t="s">
        <v>59</v>
      </c>
      <c r="G17" s="61" t="s">
        <v>48</v>
      </c>
      <c r="H17" s="61" t="s">
        <v>40</v>
      </c>
      <c r="I17" s="65"/>
      <c r="J17" s="66"/>
      <c r="K17" s="66"/>
      <c r="L17" s="65"/>
      <c r="M17" s="61" t="s">
        <v>42</v>
      </c>
      <c r="N17" s="65" t="s">
        <v>60</v>
      </c>
      <c r="O17" s="65"/>
      <c r="P17" s="65"/>
      <c r="Q17" s="65"/>
      <c r="R17" s="61"/>
      <c r="S17" s="61" t="n">
        <v>5</v>
      </c>
      <c r="T17" s="67"/>
      <c r="U17" s="24"/>
      <c r="V17" s="6"/>
      <c r="W17" s="6"/>
      <c r="X17" s="6"/>
      <c r="Y17" s="6"/>
      <c r="Z17" s="6"/>
      <c r="AA17" s="6"/>
      <c r="AB17" s="6"/>
      <c r="AC17" s="48"/>
      <c r="AD17" s="6"/>
      <c r="AE17" s="6"/>
    </row>
    <row r="18" customFormat="false" ht="15" hidden="true" customHeight="false" outlineLevel="0" collapsed="false">
      <c r="A18" s="18"/>
      <c r="B18" s="60" t="s">
        <v>61</v>
      </c>
      <c r="C18" s="61" t="s">
        <v>46</v>
      </c>
      <c r="D18" s="63" t="s">
        <v>62</v>
      </c>
      <c r="E18" s="63" t="s">
        <v>63</v>
      </c>
      <c r="F18" s="65" t="s">
        <v>64</v>
      </c>
      <c r="G18" s="61" t="s">
        <v>65</v>
      </c>
      <c r="H18" s="61" t="s">
        <v>40</v>
      </c>
      <c r="I18" s="68" t="s">
        <v>66</v>
      </c>
      <c r="J18" s="66"/>
      <c r="K18" s="69" t="n">
        <v>1</v>
      </c>
      <c r="L18" s="69" t="n">
        <v>0.8</v>
      </c>
      <c r="M18" s="61" t="s">
        <v>42</v>
      </c>
      <c r="N18" s="61" t="s">
        <v>43</v>
      </c>
      <c r="O18" s="70" t="n">
        <v>0.6842</v>
      </c>
      <c r="P18" s="71" t="n">
        <v>1</v>
      </c>
      <c r="Q18" s="71"/>
      <c r="R18" s="67"/>
      <c r="S18" s="61" t="n">
        <v>5</v>
      </c>
      <c r="T18" s="65"/>
      <c r="U18" s="24"/>
      <c r="V18" s="6"/>
      <c r="W18" s="6"/>
      <c r="X18" s="6"/>
      <c r="Y18" s="6"/>
      <c r="Z18" s="6"/>
      <c r="AA18" s="6"/>
      <c r="AB18" s="6"/>
      <c r="AC18" s="48"/>
      <c r="AD18" s="6"/>
      <c r="AE18" s="6"/>
    </row>
    <row r="19" customFormat="false" ht="15" hidden="false" customHeight="false" outlineLevel="0" collapsed="false">
      <c r="A19" s="18"/>
      <c r="B19" s="72" t="s">
        <v>67</v>
      </c>
      <c r="C19" s="73" t="s">
        <v>68</v>
      </c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24"/>
      <c r="V19" s="6"/>
      <c r="W19" s="6"/>
      <c r="X19" s="6"/>
      <c r="Y19" s="6"/>
      <c r="Z19" s="6"/>
      <c r="AA19" s="6"/>
      <c r="AB19" s="6" t="s">
        <v>69</v>
      </c>
      <c r="AC19" s="26" t="n">
        <v>340000000</v>
      </c>
      <c r="AD19" s="6"/>
      <c r="AE19" s="6"/>
    </row>
    <row r="20" customFormat="false" ht="13.5" hidden="false" customHeight="false" outlineLevel="0" collapsed="false">
      <c r="A20" s="18"/>
      <c r="B20" s="30" t="s">
        <v>70</v>
      </c>
      <c r="C20" s="38" t="s">
        <v>57</v>
      </c>
      <c r="D20" s="74" t="s">
        <v>71</v>
      </c>
      <c r="E20" s="32" t="s">
        <v>37</v>
      </c>
      <c r="F20" s="38" t="s">
        <v>72</v>
      </c>
      <c r="G20" s="30" t="s">
        <v>73</v>
      </c>
      <c r="H20" s="30" t="s">
        <v>74</v>
      </c>
      <c r="I20" s="38" t="s">
        <v>75</v>
      </c>
      <c r="J20" s="38"/>
      <c r="K20" s="75" t="n">
        <v>150000</v>
      </c>
      <c r="L20" s="75" t="n">
        <v>120000</v>
      </c>
      <c r="M20" s="33" t="s">
        <v>42</v>
      </c>
      <c r="N20" s="76" t="s">
        <v>60</v>
      </c>
      <c r="O20" s="75" t="n">
        <f aca="false">F2a!B19</f>
        <v>118003.444444444</v>
      </c>
      <c r="P20" s="75" t="n">
        <f aca="false">F2a!C19</f>
        <v>150000</v>
      </c>
      <c r="Q20" s="75" t="n">
        <f aca="false">F2a!D19</f>
        <v>120000</v>
      </c>
      <c r="R20" s="75" t="n">
        <f aca="false">F2a!E19</f>
        <v>0</v>
      </c>
      <c r="S20" s="30" t="n">
        <v>5</v>
      </c>
      <c r="T20" s="77"/>
      <c r="U20" s="24"/>
      <c r="V20" s="6"/>
      <c r="W20" s="6"/>
      <c r="X20" s="6"/>
      <c r="Y20" s="6"/>
      <c r="Z20" s="6"/>
      <c r="AA20" s="6"/>
      <c r="AB20" s="6" t="s">
        <v>76</v>
      </c>
      <c r="AC20" s="26" t="n">
        <v>75000000</v>
      </c>
      <c r="AD20" s="6"/>
      <c r="AE20" s="6"/>
    </row>
    <row r="21" customFormat="false" ht="13.5" hidden="false" customHeight="false" outlineLevel="0" collapsed="false">
      <c r="A21" s="18"/>
      <c r="B21" s="78" t="s">
        <v>77</v>
      </c>
      <c r="C21" s="78"/>
      <c r="D21" s="78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80"/>
      <c r="T21" s="81"/>
      <c r="U21" s="24"/>
      <c r="V21" s="25"/>
      <c r="W21" s="6"/>
      <c r="X21" s="6"/>
      <c r="Y21" s="6"/>
      <c r="Z21" s="6"/>
      <c r="AA21" s="6"/>
      <c r="AB21" s="6" t="s">
        <v>78</v>
      </c>
      <c r="AC21" s="48"/>
      <c r="AD21" s="6"/>
      <c r="AE21" s="6"/>
    </row>
    <row r="22" customFormat="false" ht="15" hidden="false" customHeight="false" outlineLevel="0" collapsed="false">
      <c r="A22" s="18"/>
      <c r="B22" s="82" t="s">
        <v>79</v>
      </c>
      <c r="C22" s="73" t="s">
        <v>80</v>
      </c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24"/>
      <c r="V22" s="25"/>
      <c r="W22" s="6"/>
      <c r="X22" s="6"/>
      <c r="Y22" s="6"/>
      <c r="Z22" s="6"/>
      <c r="AA22" s="6"/>
      <c r="AB22" s="6" t="s">
        <v>81</v>
      </c>
      <c r="AC22" s="48"/>
      <c r="AD22" s="6"/>
      <c r="AE22" s="6"/>
    </row>
    <row r="23" customFormat="false" ht="15" hidden="false" customHeight="false" outlineLevel="0" collapsed="false">
      <c r="A23" s="18"/>
      <c r="B23" s="83" t="s">
        <v>82</v>
      </c>
      <c r="C23" s="30" t="s">
        <v>46</v>
      </c>
      <c r="D23" s="31" t="s">
        <v>83</v>
      </c>
      <c r="E23" s="31" t="s">
        <v>63</v>
      </c>
      <c r="F23" s="84" t="s">
        <v>84</v>
      </c>
      <c r="G23" s="33" t="s">
        <v>39</v>
      </c>
      <c r="H23" s="33" t="s">
        <v>40</v>
      </c>
      <c r="I23" s="57" t="s">
        <v>75</v>
      </c>
      <c r="J23" s="32"/>
      <c r="K23" s="85" t="n">
        <v>1</v>
      </c>
      <c r="L23" s="85" t="n">
        <v>0.8</v>
      </c>
      <c r="M23" s="33" t="s">
        <v>42</v>
      </c>
      <c r="N23" s="33" t="s">
        <v>43</v>
      </c>
      <c r="O23" s="86" t="n">
        <f aca="false">C1a!B19</f>
        <v>656672</v>
      </c>
      <c r="P23" s="86" t="n">
        <f aca="false">C1a!C19</f>
        <v>1173333</v>
      </c>
      <c r="Q23" s="86" t="n">
        <f aca="false">C1a!D19</f>
        <v>938666.4</v>
      </c>
      <c r="R23" s="86" t="n">
        <f aca="false">C1a!E19</f>
        <v>55.9663795359033</v>
      </c>
      <c r="S23" s="33" t="n">
        <v>5</v>
      </c>
      <c r="T23" s="38"/>
      <c r="U23" s="24"/>
      <c r="V23" s="25"/>
      <c r="W23" s="6"/>
      <c r="X23" s="6"/>
      <c r="Y23" s="6"/>
      <c r="Z23" s="6"/>
      <c r="AA23" s="6"/>
      <c r="AB23" s="6"/>
      <c r="AC23" s="87" t="n">
        <f aca="false">SUM(AC9:AC22)</f>
        <v>750000000</v>
      </c>
      <c r="AD23" s="88" t="e">
        <f aca="false">AC23/AC8</f>
        <v>#DIV/0!</v>
      </c>
      <c r="AE23" s="6"/>
    </row>
    <row r="24" customFormat="false" ht="26.85" hidden="true" customHeight="false" outlineLevel="0" collapsed="false">
      <c r="A24" s="18"/>
      <c r="B24" s="89"/>
      <c r="C24" s="49" t="s">
        <v>35</v>
      </c>
      <c r="D24" s="52" t="s">
        <v>85</v>
      </c>
      <c r="E24" s="52" t="s">
        <v>37</v>
      </c>
      <c r="F24" s="90" t="s">
        <v>86</v>
      </c>
      <c r="G24" s="50" t="s">
        <v>87</v>
      </c>
      <c r="H24" s="50" t="s">
        <v>40</v>
      </c>
      <c r="I24" s="43"/>
      <c r="J24" s="43"/>
      <c r="K24" s="43"/>
      <c r="L24" s="43"/>
      <c r="M24" s="50" t="s">
        <v>42</v>
      </c>
      <c r="N24" s="50" t="s">
        <v>86</v>
      </c>
      <c r="O24" s="43"/>
      <c r="P24" s="43"/>
      <c r="Q24" s="43"/>
      <c r="R24" s="50"/>
      <c r="S24" s="50"/>
      <c r="T24" s="55"/>
      <c r="U24" s="24"/>
      <c r="V24" s="25"/>
      <c r="W24" s="6"/>
      <c r="X24" s="6"/>
      <c r="Y24" s="6"/>
      <c r="Z24" s="6"/>
      <c r="AA24" s="6"/>
      <c r="AB24" s="6"/>
      <c r="AC24" s="91" t="s">
        <v>88</v>
      </c>
      <c r="AD24" s="92" t="s">
        <v>89</v>
      </c>
      <c r="AE24" s="6"/>
    </row>
    <row r="25" customFormat="false" ht="15" hidden="true" customHeight="false" outlineLevel="0" collapsed="false">
      <c r="A25" s="18"/>
      <c r="B25" s="93" t="s">
        <v>90</v>
      </c>
      <c r="C25" s="61" t="s">
        <v>35</v>
      </c>
      <c r="D25" s="94" t="s">
        <v>91</v>
      </c>
      <c r="E25" s="63" t="s">
        <v>37</v>
      </c>
      <c r="F25" s="64" t="s">
        <v>86</v>
      </c>
      <c r="G25" s="61" t="s">
        <v>87</v>
      </c>
      <c r="H25" s="61" t="s">
        <v>40</v>
      </c>
      <c r="I25" s="65"/>
      <c r="J25" s="65"/>
      <c r="K25" s="65" t="n">
        <v>4.5</v>
      </c>
      <c r="L25" s="65" t="n">
        <v>4</v>
      </c>
      <c r="M25" s="61" t="s">
        <v>42</v>
      </c>
      <c r="N25" s="61" t="s">
        <v>86</v>
      </c>
      <c r="O25" s="65"/>
      <c r="P25" s="65"/>
      <c r="Q25" s="65"/>
      <c r="R25" s="61"/>
      <c r="S25" s="61" t="n">
        <v>3</v>
      </c>
      <c r="T25" s="67"/>
      <c r="U25" s="24"/>
      <c r="V25" s="25"/>
      <c r="W25" s="6"/>
      <c r="X25" s="6"/>
      <c r="Y25" s="6"/>
      <c r="Z25" s="6"/>
      <c r="AA25" s="6"/>
      <c r="AB25" s="6"/>
      <c r="AC25" s="6"/>
      <c r="AD25" s="6"/>
      <c r="AE25" s="6"/>
    </row>
    <row r="26" customFormat="false" ht="15" hidden="false" customHeight="false" outlineLevel="0" collapsed="false">
      <c r="A26" s="18"/>
      <c r="B26" s="83" t="s">
        <v>92</v>
      </c>
      <c r="C26" s="33" t="s">
        <v>35</v>
      </c>
      <c r="D26" s="56" t="s">
        <v>93</v>
      </c>
      <c r="E26" s="31" t="s">
        <v>37</v>
      </c>
      <c r="F26" s="84" t="s">
        <v>86</v>
      </c>
      <c r="G26" s="33" t="s">
        <v>39</v>
      </c>
      <c r="H26" s="33" t="s">
        <v>40</v>
      </c>
      <c r="I26" s="32"/>
      <c r="J26" s="32"/>
      <c r="K26" s="32" t="n">
        <v>4.8</v>
      </c>
      <c r="L26" s="32" t="n">
        <v>4.5</v>
      </c>
      <c r="M26" s="33" t="s">
        <v>42</v>
      </c>
      <c r="N26" s="33" t="s">
        <v>86</v>
      </c>
      <c r="O26" s="58" t="n">
        <f aca="false">Table3_4[[#Totals],[Realisasi]]</f>
        <v>4.58888888888889</v>
      </c>
      <c r="P26" s="58" t="n">
        <f aca="false">Table3_4[[#Totals],[Target (100%)]]</f>
        <v>4.8</v>
      </c>
      <c r="Q26" s="58" t="n">
        <f aca="false">Table3_4[[#Totals],[Treshold Min]]</f>
        <v>4.5</v>
      </c>
      <c r="R26" s="58" t="n">
        <f aca="false">Table3_4[[#Totals],[Skor]]</f>
        <v>58.3333333333333</v>
      </c>
      <c r="S26" s="33" t="n">
        <v>3</v>
      </c>
      <c r="T26" s="38"/>
      <c r="U26" s="24"/>
      <c r="V26" s="25"/>
      <c r="W26" s="6"/>
      <c r="X26" s="6"/>
      <c r="Y26" s="6"/>
      <c r="Z26" s="6"/>
      <c r="AA26" s="6"/>
      <c r="AB26" s="6"/>
      <c r="AC26" s="6"/>
      <c r="AD26" s="6"/>
      <c r="AE26" s="6"/>
    </row>
    <row r="27" customFormat="false" ht="26.85" hidden="false" customHeight="false" outlineLevel="0" collapsed="false">
      <c r="A27" s="18"/>
      <c r="B27" s="83" t="s">
        <v>94</v>
      </c>
      <c r="C27" s="33" t="s">
        <v>35</v>
      </c>
      <c r="D27" s="31" t="s">
        <v>95</v>
      </c>
      <c r="E27" s="31" t="s">
        <v>63</v>
      </c>
      <c r="F27" s="84" t="s">
        <v>96</v>
      </c>
      <c r="G27" s="33" t="s">
        <v>39</v>
      </c>
      <c r="H27" s="33" t="s">
        <v>40</v>
      </c>
      <c r="I27" s="32"/>
      <c r="J27" s="32"/>
      <c r="K27" s="32" t="n">
        <v>12</v>
      </c>
      <c r="L27" s="32" t="n">
        <v>17</v>
      </c>
      <c r="M27" s="33" t="s">
        <v>97</v>
      </c>
      <c r="N27" s="33" t="s">
        <v>95</v>
      </c>
      <c r="O27" s="86" t="n">
        <f aca="false">C1d!B19</f>
        <v>167</v>
      </c>
      <c r="P27" s="86" t="n">
        <f aca="false">C1d!C19</f>
        <v>156</v>
      </c>
      <c r="Q27" s="86" t="n">
        <f aca="false">C1d!D19</f>
        <v>216</v>
      </c>
      <c r="R27" s="86" t="n">
        <f aca="false">C1d!E19</f>
        <v>96.3333333333333</v>
      </c>
      <c r="S27" s="33" t="n">
        <v>4</v>
      </c>
      <c r="T27" s="38"/>
      <c r="U27" s="24"/>
      <c r="V27" s="25"/>
      <c r="W27" s="6"/>
      <c r="X27" s="6"/>
      <c r="Y27" s="6"/>
      <c r="Z27" s="6"/>
      <c r="AA27" s="6"/>
      <c r="AB27" s="6"/>
      <c r="AC27" s="6"/>
      <c r="AD27" s="6"/>
      <c r="AE27" s="6"/>
    </row>
    <row r="28" customFormat="false" ht="15" hidden="false" customHeight="false" outlineLevel="0" collapsed="false">
      <c r="A28" s="18"/>
      <c r="B28" s="82" t="s">
        <v>98</v>
      </c>
      <c r="C28" s="73" t="s">
        <v>99</v>
      </c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24"/>
      <c r="V28" s="25"/>
      <c r="W28" s="6"/>
      <c r="X28" s="6"/>
      <c r="Y28" s="6"/>
      <c r="Z28" s="6"/>
      <c r="AA28" s="6"/>
      <c r="AB28" s="6"/>
      <c r="AC28" s="6"/>
      <c r="AD28" s="6"/>
      <c r="AE28" s="6"/>
    </row>
    <row r="29" customFormat="false" ht="39.55" hidden="true" customHeight="false" outlineLevel="0" collapsed="false">
      <c r="A29" s="18"/>
      <c r="B29" s="89"/>
      <c r="C29" s="49" t="s">
        <v>35</v>
      </c>
      <c r="D29" s="95" t="s">
        <v>100</v>
      </c>
      <c r="E29" s="52" t="s">
        <v>37</v>
      </c>
      <c r="F29" s="90" t="s">
        <v>101</v>
      </c>
      <c r="G29" s="50" t="s">
        <v>39</v>
      </c>
      <c r="H29" s="50" t="s">
        <v>40</v>
      </c>
      <c r="I29" s="43"/>
      <c r="J29" s="43"/>
      <c r="K29" s="43"/>
      <c r="L29" s="43"/>
      <c r="M29" s="50" t="s">
        <v>42</v>
      </c>
      <c r="N29" s="50" t="s">
        <v>102</v>
      </c>
      <c r="O29" s="43"/>
      <c r="P29" s="43"/>
      <c r="Q29" s="43"/>
      <c r="R29" s="50"/>
      <c r="S29" s="50"/>
      <c r="T29" s="55"/>
      <c r="U29" s="24"/>
      <c r="V29" s="25"/>
      <c r="W29" s="6"/>
      <c r="X29" s="6"/>
      <c r="Y29" s="6"/>
      <c r="Z29" s="6"/>
      <c r="AA29" s="6"/>
      <c r="AB29" s="6"/>
      <c r="AC29" s="6"/>
      <c r="AD29" s="6"/>
      <c r="AE29" s="6"/>
    </row>
    <row r="30" customFormat="false" ht="39.55" hidden="true" customHeight="false" outlineLevel="0" collapsed="false">
      <c r="A30" s="18"/>
      <c r="B30" s="93" t="s">
        <v>103</v>
      </c>
      <c r="C30" s="60" t="s">
        <v>35</v>
      </c>
      <c r="D30" s="96" t="s">
        <v>104</v>
      </c>
      <c r="E30" s="63" t="s">
        <v>63</v>
      </c>
      <c r="F30" s="97" t="s">
        <v>105</v>
      </c>
      <c r="G30" s="60" t="s">
        <v>106</v>
      </c>
      <c r="H30" s="61" t="s">
        <v>40</v>
      </c>
      <c r="I30" s="65"/>
      <c r="J30" s="67"/>
      <c r="K30" s="67" t="n">
        <v>36</v>
      </c>
      <c r="L30" s="67" t="n">
        <v>12</v>
      </c>
      <c r="M30" s="60" t="s">
        <v>42</v>
      </c>
      <c r="N30" s="61" t="s">
        <v>102</v>
      </c>
      <c r="O30" s="67"/>
      <c r="P30" s="67"/>
      <c r="Q30" s="67"/>
      <c r="R30" s="60"/>
      <c r="S30" s="60" t="n">
        <v>3</v>
      </c>
      <c r="T30" s="67"/>
      <c r="U30" s="24"/>
      <c r="V30" s="25"/>
      <c r="W30" s="6"/>
      <c r="X30" s="6"/>
      <c r="Y30" s="6"/>
      <c r="Z30" s="6"/>
      <c r="AA30" s="6"/>
      <c r="AB30" s="6"/>
      <c r="AC30" s="6"/>
      <c r="AD30" s="6"/>
      <c r="AE30" s="6"/>
    </row>
    <row r="31" customFormat="false" ht="15" hidden="true" customHeight="false" outlineLevel="0" collapsed="false">
      <c r="A31" s="18"/>
      <c r="B31" s="93" t="s">
        <v>107</v>
      </c>
      <c r="C31" s="60" t="s">
        <v>35</v>
      </c>
      <c r="D31" s="98" t="s">
        <v>108</v>
      </c>
      <c r="E31" s="63" t="s">
        <v>37</v>
      </c>
      <c r="F31" s="67" t="s">
        <v>109</v>
      </c>
      <c r="G31" s="67"/>
      <c r="H31" s="67"/>
      <c r="I31" s="67"/>
      <c r="J31" s="67"/>
      <c r="K31" s="67" t="n">
        <v>61</v>
      </c>
      <c r="L31" s="67" t="n">
        <v>55</v>
      </c>
      <c r="M31" s="60" t="s">
        <v>42</v>
      </c>
      <c r="N31" s="60" t="s">
        <v>110</v>
      </c>
      <c r="O31" s="67"/>
      <c r="P31" s="67"/>
      <c r="Q31" s="67"/>
      <c r="R31" s="60"/>
      <c r="S31" s="60" t="n">
        <v>4</v>
      </c>
      <c r="T31" s="67"/>
      <c r="U31" s="24"/>
      <c r="V31" s="25"/>
      <c r="W31" s="6"/>
      <c r="X31" s="6"/>
      <c r="Y31" s="6"/>
      <c r="Z31" s="6"/>
      <c r="AA31" s="6"/>
      <c r="AB31" s="6"/>
      <c r="AC31" s="6"/>
      <c r="AD31" s="6"/>
      <c r="AE31" s="6"/>
    </row>
    <row r="32" customFormat="false" ht="13.5" hidden="false" customHeight="false" outlineLevel="0" collapsed="false">
      <c r="A32" s="18"/>
      <c r="B32" s="78" t="s">
        <v>111</v>
      </c>
      <c r="C32" s="78"/>
      <c r="D32" s="78"/>
      <c r="E32" s="78"/>
      <c r="F32" s="78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80"/>
      <c r="T32" s="80"/>
      <c r="U32" s="24"/>
      <c r="V32" s="25"/>
      <c r="W32" s="6"/>
      <c r="X32" s="6"/>
      <c r="Y32" s="6"/>
      <c r="Z32" s="6"/>
      <c r="AA32" s="6"/>
      <c r="AB32" s="6"/>
      <c r="AC32" s="6"/>
      <c r="AD32" s="6"/>
      <c r="AE32" s="6"/>
    </row>
    <row r="33" customFormat="false" ht="15" hidden="false" customHeight="false" outlineLevel="0" collapsed="false">
      <c r="A33" s="18"/>
      <c r="B33" s="82" t="s">
        <v>112</v>
      </c>
      <c r="C33" s="73" t="s">
        <v>113</v>
      </c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24"/>
      <c r="V33" s="25"/>
      <c r="W33" s="6"/>
      <c r="X33" s="6"/>
      <c r="Y33" s="6"/>
      <c r="Z33" s="6"/>
      <c r="AA33" s="6"/>
      <c r="AB33" s="6"/>
      <c r="AC33" s="6"/>
      <c r="AD33" s="6"/>
      <c r="AE33" s="6"/>
    </row>
    <row r="34" customFormat="false" ht="15" hidden="false" customHeight="false" outlineLevel="0" collapsed="false">
      <c r="A34" s="18"/>
      <c r="B34" s="83" t="s">
        <v>114</v>
      </c>
      <c r="C34" s="30" t="s">
        <v>35</v>
      </c>
      <c r="D34" s="99" t="s">
        <v>115</v>
      </c>
      <c r="E34" s="31" t="s">
        <v>116</v>
      </c>
      <c r="F34" s="84" t="s">
        <v>117</v>
      </c>
      <c r="G34" s="33" t="s">
        <v>118</v>
      </c>
      <c r="H34" s="33" t="s">
        <v>119</v>
      </c>
      <c r="I34" s="32"/>
      <c r="J34" s="32"/>
      <c r="K34" s="32" t="n">
        <v>0</v>
      </c>
      <c r="L34" s="32" t="n">
        <v>1</v>
      </c>
      <c r="M34" s="30" t="s">
        <v>97</v>
      </c>
      <c r="N34" s="33" t="s">
        <v>120</v>
      </c>
      <c r="O34" s="86" t="n">
        <f aca="false">Table4_3[[#Totals],[Realisasi]]</f>
        <v>17</v>
      </c>
      <c r="P34" s="86" t="n">
        <f aca="false">Table4_3[[#Totals],[Target (100%)]]</f>
        <v>0</v>
      </c>
      <c r="Q34" s="86" t="n">
        <f aca="false">Table4_3[[#Totals],[Treshold Min]]</f>
        <v>4</v>
      </c>
      <c r="R34" s="86" t="n">
        <f aca="false">Table4_3[[#Totals],[Skor]]</f>
        <v>0</v>
      </c>
      <c r="S34" s="33" t="n">
        <v>10</v>
      </c>
      <c r="T34" s="77"/>
      <c r="U34" s="24"/>
      <c r="V34" s="25"/>
      <c r="W34" s="6"/>
      <c r="X34" s="6"/>
      <c r="Y34" s="6"/>
      <c r="Z34" s="6"/>
      <c r="AA34" s="6"/>
      <c r="AB34" s="6"/>
      <c r="AC34" s="6"/>
      <c r="AD34" s="6"/>
      <c r="AE34" s="6"/>
    </row>
    <row r="35" customFormat="false" ht="15" hidden="false" customHeight="false" outlineLevel="0" collapsed="false">
      <c r="A35" s="18"/>
      <c r="B35" s="83" t="s">
        <v>121</v>
      </c>
      <c r="C35" s="30" t="s">
        <v>35</v>
      </c>
      <c r="D35" s="100" t="s">
        <v>122</v>
      </c>
      <c r="E35" s="31" t="s">
        <v>37</v>
      </c>
      <c r="F35" s="32" t="s">
        <v>123</v>
      </c>
      <c r="G35" s="32"/>
      <c r="H35" s="32" t="s">
        <v>124</v>
      </c>
      <c r="I35" s="32"/>
      <c r="J35" s="32"/>
      <c r="K35" s="32" t="n">
        <v>4</v>
      </c>
      <c r="L35" s="32" t="n">
        <v>3</v>
      </c>
      <c r="M35" s="30" t="s">
        <v>42</v>
      </c>
      <c r="N35" s="33" t="s">
        <v>125</v>
      </c>
      <c r="O35" s="32" t="n">
        <f aca="false">B1b!B12</f>
        <v>3</v>
      </c>
      <c r="P35" s="32" t="n">
        <f aca="false">B1b!C12</f>
        <v>4</v>
      </c>
      <c r="Q35" s="32" t="n">
        <f aca="false">B1b!D12</f>
        <v>3</v>
      </c>
      <c r="R35" s="32" t="n">
        <f aca="false">B1b!E12</f>
        <v>80</v>
      </c>
      <c r="S35" s="33" t="n">
        <v>5</v>
      </c>
      <c r="T35" s="38"/>
      <c r="U35" s="24"/>
      <c r="V35" s="25"/>
      <c r="W35" s="6"/>
      <c r="X35" s="6"/>
      <c r="Y35" s="6"/>
      <c r="Z35" s="6"/>
      <c r="AA35" s="6"/>
      <c r="AB35" s="6"/>
      <c r="AC35" s="6"/>
      <c r="AD35" s="6"/>
      <c r="AE35" s="6"/>
    </row>
    <row r="36" customFormat="false" ht="15.75" hidden="false" customHeight="true" outlineLevel="0" collapsed="false">
      <c r="A36" s="101"/>
      <c r="B36" s="83" t="s">
        <v>126</v>
      </c>
      <c r="C36" s="30" t="s">
        <v>35</v>
      </c>
      <c r="D36" s="102" t="s">
        <v>127</v>
      </c>
      <c r="E36" s="103" t="s">
        <v>63</v>
      </c>
      <c r="F36" s="104" t="s">
        <v>128</v>
      </c>
      <c r="G36" s="30" t="s">
        <v>129</v>
      </c>
      <c r="H36" s="30" t="s">
        <v>40</v>
      </c>
      <c r="I36" s="30" t="s">
        <v>130</v>
      </c>
      <c r="J36" s="30"/>
      <c r="K36" s="76" t="n">
        <v>0.05</v>
      </c>
      <c r="L36" s="76" t="n">
        <v>0.1</v>
      </c>
      <c r="M36" s="30" t="s">
        <v>97</v>
      </c>
      <c r="N36" s="30" t="s">
        <v>131</v>
      </c>
      <c r="O36" s="105"/>
      <c r="P36" s="105"/>
      <c r="Q36" s="105"/>
      <c r="R36" s="106"/>
      <c r="S36" s="30"/>
      <c r="T36" s="30"/>
      <c r="U36" s="107"/>
      <c r="V36" s="108"/>
      <c r="W36" s="109"/>
      <c r="X36" s="109"/>
      <c r="Y36" s="109"/>
      <c r="Z36" s="109"/>
      <c r="AA36" s="109"/>
      <c r="AB36" s="109"/>
      <c r="AC36" s="109"/>
      <c r="AD36" s="109"/>
      <c r="AE36" s="109"/>
    </row>
    <row r="37" customFormat="false" ht="15" hidden="false" customHeight="false" outlineLevel="0" collapsed="false">
      <c r="A37" s="18"/>
      <c r="B37" s="82" t="s">
        <v>132</v>
      </c>
      <c r="C37" s="110" t="s">
        <v>133</v>
      </c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24"/>
      <c r="V37" s="25"/>
      <c r="W37" s="6"/>
      <c r="X37" s="6"/>
      <c r="Y37" s="6"/>
      <c r="Z37" s="6"/>
      <c r="AA37" s="6"/>
      <c r="AB37" s="6"/>
      <c r="AC37" s="6"/>
      <c r="AD37" s="6"/>
      <c r="AE37" s="6"/>
    </row>
    <row r="38" customFormat="false" ht="15" hidden="true" customHeight="false" outlineLevel="0" collapsed="false">
      <c r="A38" s="111" t="s">
        <v>134</v>
      </c>
      <c r="B38" s="93" t="s">
        <v>135</v>
      </c>
      <c r="C38" s="60" t="s">
        <v>35</v>
      </c>
      <c r="D38" s="98" t="s">
        <v>136</v>
      </c>
      <c r="E38" s="96" t="s">
        <v>37</v>
      </c>
      <c r="F38" s="67" t="s">
        <v>137</v>
      </c>
      <c r="G38" s="67"/>
      <c r="H38" s="67"/>
      <c r="I38" s="67"/>
      <c r="J38" s="67"/>
      <c r="K38" s="67" t="n">
        <v>2</v>
      </c>
      <c r="L38" s="67" t="n">
        <v>1</v>
      </c>
      <c r="M38" s="60" t="s">
        <v>42</v>
      </c>
      <c r="N38" s="60" t="s">
        <v>138</v>
      </c>
      <c r="O38" s="67"/>
      <c r="P38" s="67"/>
      <c r="Q38" s="67"/>
      <c r="R38" s="60"/>
      <c r="S38" s="60"/>
      <c r="T38" s="112"/>
      <c r="U38" s="24"/>
      <c r="V38" s="25"/>
      <c r="W38" s="6"/>
      <c r="X38" s="6"/>
      <c r="Y38" s="6"/>
      <c r="Z38" s="6"/>
      <c r="AA38" s="6"/>
      <c r="AB38" s="6"/>
      <c r="AC38" s="6"/>
      <c r="AD38" s="6"/>
      <c r="AE38" s="6"/>
    </row>
    <row r="39" customFormat="false" ht="15" hidden="false" customHeight="false" outlineLevel="0" collapsed="false">
      <c r="A39" s="18"/>
      <c r="B39" s="82" t="s">
        <v>139</v>
      </c>
      <c r="C39" s="73" t="s">
        <v>140</v>
      </c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24"/>
      <c r="V39" s="25"/>
      <c r="W39" s="6"/>
      <c r="X39" s="6"/>
      <c r="Y39" s="6"/>
      <c r="Z39" s="6"/>
      <c r="AA39" s="6"/>
      <c r="AB39" s="6"/>
      <c r="AC39" s="6"/>
      <c r="AD39" s="6"/>
      <c r="AE39" s="6"/>
    </row>
    <row r="40" customFormat="false" ht="13.5" hidden="false" customHeight="false" outlineLevel="0" collapsed="false">
      <c r="A40" s="18"/>
      <c r="B40" s="78"/>
      <c r="C40" s="113"/>
      <c r="D40" s="113"/>
      <c r="E40" s="114"/>
      <c r="F40" s="114"/>
      <c r="G40" s="79"/>
      <c r="H40" s="79"/>
      <c r="I40" s="79"/>
      <c r="J40" s="79"/>
      <c r="K40" s="79"/>
      <c r="L40" s="79"/>
      <c r="M40" s="115"/>
      <c r="N40" s="79"/>
      <c r="O40" s="79"/>
      <c r="P40" s="79"/>
      <c r="Q40" s="79"/>
      <c r="R40" s="79"/>
      <c r="S40" s="80"/>
      <c r="T40" s="116"/>
      <c r="U40" s="24"/>
      <c r="V40" s="25"/>
      <c r="W40" s="6"/>
      <c r="X40" s="6"/>
      <c r="Y40" s="6"/>
      <c r="Z40" s="6"/>
      <c r="AA40" s="6"/>
      <c r="AB40" s="6"/>
      <c r="AC40" s="6"/>
      <c r="AD40" s="6"/>
      <c r="AE40" s="6"/>
    </row>
    <row r="41" customFormat="false" ht="13.5" hidden="false" customHeight="false" outlineLevel="0" collapsed="false">
      <c r="A41" s="18"/>
      <c r="B41" s="113" t="s">
        <v>141</v>
      </c>
      <c r="C41" s="113"/>
      <c r="D41" s="113"/>
      <c r="E41" s="113"/>
      <c r="F41" s="113"/>
      <c r="G41" s="79"/>
      <c r="H41" s="79"/>
      <c r="I41" s="79"/>
      <c r="J41" s="115"/>
      <c r="K41" s="115"/>
      <c r="L41" s="115"/>
      <c r="M41" s="115"/>
      <c r="N41" s="115"/>
      <c r="O41" s="115"/>
      <c r="P41" s="115"/>
      <c r="Q41" s="79"/>
      <c r="R41" s="79"/>
      <c r="S41" s="80"/>
      <c r="T41" s="115"/>
      <c r="U41" s="24"/>
      <c r="V41" s="25"/>
      <c r="W41" s="6"/>
      <c r="X41" s="6"/>
      <c r="Y41" s="6"/>
      <c r="Z41" s="6"/>
      <c r="AA41" s="6"/>
      <c r="AB41" s="6"/>
      <c r="AC41" s="6"/>
      <c r="AD41" s="6"/>
      <c r="AE41" s="6"/>
    </row>
    <row r="42" customFormat="false" ht="15" hidden="false" customHeight="false" outlineLevel="0" collapsed="false">
      <c r="A42" s="18"/>
      <c r="B42" s="72" t="s">
        <v>142</v>
      </c>
      <c r="C42" s="117" t="s">
        <v>143</v>
      </c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24"/>
      <c r="V42" s="25"/>
      <c r="W42" s="6"/>
      <c r="X42" s="6"/>
      <c r="Y42" s="6"/>
      <c r="Z42" s="6"/>
      <c r="AA42" s="6"/>
      <c r="AB42" s="6"/>
      <c r="AC42" s="6"/>
      <c r="AD42" s="6"/>
      <c r="AE42" s="6"/>
    </row>
    <row r="43" customFormat="false" ht="15" hidden="false" customHeight="false" outlineLevel="0" collapsed="false">
      <c r="A43" s="18"/>
      <c r="B43" s="118" t="s">
        <v>144</v>
      </c>
      <c r="C43" s="119" t="s">
        <v>145</v>
      </c>
      <c r="D43" s="119"/>
      <c r="E43" s="119"/>
      <c r="F43" s="119"/>
      <c r="G43" s="119"/>
      <c r="H43" s="119"/>
      <c r="I43" s="119"/>
      <c r="J43" s="119"/>
      <c r="K43" s="119"/>
      <c r="L43" s="119"/>
      <c r="M43" s="119"/>
      <c r="N43" s="119"/>
      <c r="O43" s="119"/>
      <c r="P43" s="119"/>
      <c r="Q43" s="119"/>
      <c r="R43" s="119"/>
      <c r="S43" s="119"/>
      <c r="T43" s="119"/>
      <c r="U43" s="24"/>
      <c r="V43" s="25"/>
      <c r="W43" s="6"/>
      <c r="X43" s="6"/>
      <c r="Y43" s="6"/>
      <c r="Z43" s="6"/>
      <c r="AA43" s="6"/>
      <c r="AB43" s="6"/>
      <c r="AC43" s="6"/>
      <c r="AD43" s="6"/>
      <c r="AE43" s="6"/>
    </row>
    <row r="44" customFormat="false" ht="52.2" hidden="false" customHeight="false" outlineLevel="0" collapsed="false">
      <c r="A44" s="120"/>
      <c r="B44" s="30" t="s">
        <v>146</v>
      </c>
      <c r="C44" s="30" t="s">
        <v>35</v>
      </c>
      <c r="D44" s="38" t="s">
        <v>147</v>
      </c>
      <c r="E44" s="121" t="s">
        <v>116</v>
      </c>
      <c r="F44" s="122" t="s">
        <v>148</v>
      </c>
      <c r="G44" s="30" t="s">
        <v>39</v>
      </c>
      <c r="H44" s="30" t="s">
        <v>149</v>
      </c>
      <c r="I44" s="38"/>
      <c r="J44" s="38"/>
      <c r="K44" s="38" t="n">
        <v>3</v>
      </c>
      <c r="L44" s="38" t="n">
        <v>2</v>
      </c>
      <c r="M44" s="30" t="s">
        <v>42</v>
      </c>
      <c r="N44" s="30" t="s">
        <v>150</v>
      </c>
      <c r="O44" s="106" t="n">
        <f aca="false">L2a!B19</f>
        <v>9.05</v>
      </c>
      <c r="P44" s="106" t="n">
        <f aca="false">L2a!C19</f>
        <v>36</v>
      </c>
      <c r="Q44" s="106" t="n">
        <f aca="false">L2a!D19</f>
        <v>24</v>
      </c>
      <c r="R44" s="106" t="n">
        <f aca="false">L2a!E19</f>
        <v>25.1388888888889</v>
      </c>
      <c r="S44" s="30" t="n">
        <v>10</v>
      </c>
      <c r="T44" s="38"/>
      <c r="U44" s="123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customFormat="false" ht="52.2" hidden="false" customHeight="false" outlineLevel="0" collapsed="false">
      <c r="A45" s="6"/>
      <c r="B45" s="83" t="s">
        <v>151</v>
      </c>
      <c r="C45" s="83" t="s">
        <v>35</v>
      </c>
      <c r="D45" s="124" t="s">
        <v>152</v>
      </c>
      <c r="E45" s="125" t="s">
        <v>37</v>
      </c>
      <c r="F45" s="126" t="s">
        <v>153</v>
      </c>
      <c r="G45" s="30" t="s">
        <v>39</v>
      </c>
      <c r="H45" s="30" t="s">
        <v>149</v>
      </c>
      <c r="I45" s="124"/>
      <c r="J45" s="124"/>
      <c r="K45" s="124" t="n">
        <v>4</v>
      </c>
      <c r="L45" s="124" t="n">
        <v>2</v>
      </c>
      <c r="M45" s="83" t="s">
        <v>42</v>
      </c>
      <c r="N45" s="83" t="s">
        <v>154</v>
      </c>
      <c r="O45" s="83" t="n">
        <f aca="false">L2b!B11</f>
        <v>0</v>
      </c>
      <c r="P45" s="83" t="str">
        <f aca="false">L2b!C11</f>
        <v>4</v>
      </c>
      <c r="Q45" s="83" t="str">
        <f aca="false">L2b!D11</f>
        <v>2</v>
      </c>
      <c r="R45" s="83" t="str">
        <f aca="false">L2b!E11</f>
        <v>0</v>
      </c>
      <c r="S45" s="30" t="n">
        <v>10</v>
      </c>
      <c r="T45" s="124"/>
      <c r="U45" s="123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customFormat="false" ht="13.5" hidden="false" customHeight="false" outlineLevel="0" collapsed="false">
      <c r="A46" s="6"/>
      <c r="B46" s="127" t="s">
        <v>155</v>
      </c>
      <c r="C46" s="127"/>
      <c r="D46" s="127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27"/>
      <c r="Q46" s="128"/>
      <c r="R46" s="129"/>
      <c r="S46" s="129" t="n">
        <f aca="false">SUM(S12:S45)</f>
        <v>100</v>
      </c>
      <c r="T46" s="130" t="n">
        <v>0</v>
      </c>
      <c r="U46" s="123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8" customFormat="false" ht="13.5" hidden="false" customHeight="false" outlineLevel="0" collapsed="false">
      <c r="A48" s="120"/>
      <c r="B48" s="6"/>
      <c r="C48" s="6"/>
      <c r="D48" s="131" t="s">
        <v>156</v>
      </c>
      <c r="E48" s="131"/>
      <c r="F48" s="131"/>
      <c r="G48" s="131"/>
      <c r="H48" s="131"/>
      <c r="I48" s="131"/>
      <c r="J48" s="131"/>
      <c r="K48" s="131"/>
      <c r="L48" s="131"/>
      <c r="M48" s="6"/>
      <c r="N48" s="6"/>
      <c r="O48" s="6"/>
      <c r="P48" s="6"/>
      <c r="Q48" s="6"/>
      <c r="R48" s="25"/>
      <c r="S48" s="25"/>
      <c r="T48" s="6"/>
      <c r="U48" s="123"/>
    </row>
    <row r="49" customFormat="false" ht="13.5" hidden="false" customHeight="false" outlineLevel="0" collapsed="false">
      <c r="A49" s="120"/>
      <c r="B49" s="6"/>
      <c r="C49" s="6"/>
      <c r="D49" s="131" t="s">
        <v>157</v>
      </c>
      <c r="E49" s="131"/>
      <c r="F49" s="131"/>
      <c r="G49" s="6"/>
      <c r="H49" s="6" t="s">
        <v>158</v>
      </c>
      <c r="I49" s="6"/>
      <c r="J49" s="6"/>
      <c r="K49" s="6"/>
      <c r="L49" s="6"/>
      <c r="M49" s="6"/>
      <c r="N49" s="6" t="s">
        <v>159</v>
      </c>
      <c r="O49" s="6"/>
      <c r="P49" s="6"/>
      <c r="Q49" s="6"/>
      <c r="R49" s="6"/>
      <c r="S49" s="6"/>
      <c r="T49" s="6"/>
      <c r="U49" s="123"/>
    </row>
    <row r="50" customFormat="false" ht="13.5" hidden="false" customHeight="false" outlineLevel="0" collapsed="false">
      <c r="A50" s="120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123"/>
    </row>
    <row r="51" customFormat="false" ht="13.5" hidden="false" customHeight="false" outlineLevel="0" collapsed="false">
      <c r="A51" s="120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123"/>
    </row>
    <row r="52" customFormat="false" ht="13.5" hidden="false" customHeight="false" outlineLevel="0" collapsed="false">
      <c r="A52" s="120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123"/>
    </row>
    <row r="53" customFormat="false" ht="13.5" hidden="false" customHeight="false" outlineLevel="0" collapsed="false">
      <c r="A53" s="120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123"/>
    </row>
    <row r="54" customFormat="false" ht="13.5" hidden="false" customHeight="false" outlineLevel="0" collapsed="false">
      <c r="A54" s="120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123"/>
    </row>
    <row r="55" customFormat="false" ht="13.5" hidden="false" customHeight="false" outlineLevel="0" collapsed="false">
      <c r="A55" s="120"/>
      <c r="B55" s="6"/>
      <c r="C55" s="6"/>
      <c r="D55" s="132" t="s">
        <v>160</v>
      </c>
      <c r="E55" s="6"/>
      <c r="F55" s="6"/>
      <c r="G55" s="6"/>
      <c r="H55" s="133" t="s">
        <v>161</v>
      </c>
      <c r="I55" s="133"/>
      <c r="J55" s="133"/>
      <c r="K55" s="133"/>
      <c r="L55" s="6"/>
      <c r="M55" s="6"/>
      <c r="N55" s="132" t="s">
        <v>162</v>
      </c>
      <c r="O55" s="6"/>
      <c r="P55" s="6"/>
      <c r="Q55" s="6"/>
      <c r="R55" s="6"/>
      <c r="S55" s="6"/>
      <c r="T55" s="6"/>
      <c r="U55" s="123"/>
    </row>
    <row r="56" customFormat="false" ht="13.5" hidden="false" customHeight="false" outlineLevel="0" collapsed="false">
      <c r="A56" s="6"/>
      <c r="B56" s="6"/>
      <c r="C56" s="6"/>
      <c r="D56" s="133" t="s">
        <v>163</v>
      </c>
      <c r="E56" s="133"/>
      <c r="F56" s="133"/>
      <c r="G56" s="6"/>
      <c r="H56" s="132" t="s">
        <v>164</v>
      </c>
      <c r="I56" s="6"/>
      <c r="J56" s="6"/>
      <c r="K56" s="6"/>
      <c r="L56" s="6"/>
      <c r="M56" s="6"/>
      <c r="N56" s="133" t="s">
        <v>165</v>
      </c>
      <c r="O56" s="133"/>
      <c r="P56" s="133"/>
      <c r="Q56" s="132"/>
      <c r="R56" s="6"/>
      <c r="S56" s="6"/>
      <c r="T56" s="6"/>
      <c r="U56" s="123"/>
    </row>
    <row r="57" customFormat="false" ht="13.5" hidden="false" customHeight="false" outlineLevel="0" collapsed="false">
      <c r="A57" s="134"/>
      <c r="B57" s="135"/>
      <c r="C57" s="135"/>
      <c r="D57" s="135"/>
      <c r="E57" s="135"/>
      <c r="F57" s="135"/>
      <c r="G57" s="135"/>
      <c r="H57" s="135"/>
      <c r="I57" s="135"/>
      <c r="J57" s="135"/>
      <c r="K57" s="135"/>
      <c r="L57" s="135"/>
      <c r="M57" s="135"/>
      <c r="N57" s="135"/>
      <c r="O57" s="135"/>
      <c r="P57" s="135"/>
      <c r="Q57" s="135"/>
      <c r="R57" s="135"/>
      <c r="S57" s="135"/>
      <c r="T57" s="135"/>
      <c r="U57" s="136"/>
    </row>
  </sheetData>
  <mergeCells count="43">
    <mergeCell ref="B1:T1"/>
    <mergeCell ref="B2:T2"/>
    <mergeCell ref="B4:C4"/>
    <mergeCell ref="D4:J4"/>
    <mergeCell ref="K4:L4"/>
    <mergeCell ref="M4:T4"/>
    <mergeCell ref="B5:C5"/>
    <mergeCell ref="D5:J5"/>
    <mergeCell ref="K5:L5"/>
    <mergeCell ref="M5:T5"/>
    <mergeCell ref="B6:C6"/>
    <mergeCell ref="D6:J6"/>
    <mergeCell ref="K6:L6"/>
    <mergeCell ref="M6:T6"/>
    <mergeCell ref="B8:B9"/>
    <mergeCell ref="D8:D9"/>
    <mergeCell ref="F8:F9"/>
    <mergeCell ref="G8:G9"/>
    <mergeCell ref="H8:H9"/>
    <mergeCell ref="I8:I9"/>
    <mergeCell ref="K8:L8"/>
    <mergeCell ref="M8:M9"/>
    <mergeCell ref="N8:N9"/>
    <mergeCell ref="T8:T9"/>
    <mergeCell ref="B10:D10"/>
    <mergeCell ref="C11:T11"/>
    <mergeCell ref="C19:T19"/>
    <mergeCell ref="B21:D21"/>
    <mergeCell ref="C22:T22"/>
    <mergeCell ref="C28:T28"/>
    <mergeCell ref="B32:F32"/>
    <mergeCell ref="C33:T33"/>
    <mergeCell ref="C37:T37"/>
    <mergeCell ref="C39:T39"/>
    <mergeCell ref="B41:F41"/>
    <mergeCell ref="C42:T42"/>
    <mergeCell ref="C43:T43"/>
    <mergeCell ref="B46:P46"/>
    <mergeCell ref="D48:L48"/>
    <mergeCell ref="D49:F49"/>
    <mergeCell ref="H55:K55"/>
    <mergeCell ref="D56:F56"/>
    <mergeCell ref="N56:P56"/>
  </mergeCells>
  <dataValidations count="4">
    <dataValidation allowBlank="true" errorStyle="stop" operator="between" showDropDown="false" showErrorMessage="true" showInputMessage="false" sqref="E12:E18 E20 E23:E27 E29:E31 E34:E36 E38 E44:E45" type="list">
      <formula1>"VAM,HAM,Job Desc,Initiative,Problem,Boundaries"</formula1>
      <formula2>0</formula2>
    </dataValidation>
    <dataValidation allowBlank="true" errorStyle="stop" operator="between" showDropDown="false" showErrorMessage="true" showInputMessage="false" sqref="C12:C18 C20 C23:C27 C29:C31 C34:C36 C38 C44:C45" type="list">
      <formula1>"IDR,%,#"</formula1>
      <formula2>0</formula2>
    </dataValidation>
    <dataValidation allowBlank="true" errorStyle="stop" operator="between" showDropDown="false" showErrorMessage="true" showInputMessage="false" sqref="M12:M18 M20 M23:M27 M29:M31 M34:M36 M38 M44:M45" type="list">
      <formula1>"Maksimal,Minimal,MIn-Max"</formula1>
      <formula2>0</formula2>
    </dataValidation>
    <dataValidation allowBlank="true" errorStyle="stop" operator="between" showDropDown="false" showErrorMessage="true" showInputMessage="false" sqref="G36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B2:E11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C9" activeCellId="0" sqref="C9"/>
    </sheetView>
  </sheetViews>
  <sheetFormatPr defaultColWidth="8.796875" defaultRowHeight="12.75" zeroHeight="false" outlineLevelRow="0" outlineLevelCol="0"/>
  <cols>
    <col collapsed="false" customWidth="true" hidden="false" outlineLevel="0" max="2" min="2" style="0" width="10.79"/>
    <col collapsed="false" customWidth="true" hidden="false" outlineLevel="0" max="3" min="3" style="0" width="20.47"/>
    <col collapsed="false" customWidth="true" hidden="false" outlineLevel="0" max="4" min="4" style="0" width="21.33"/>
    <col collapsed="false" customWidth="true" hidden="false" outlineLevel="0" max="5" min="5" style="0" width="22.67"/>
  </cols>
  <sheetData>
    <row r="2" customFormat="false" ht="12.75" hidden="false" customHeight="false" outlineLevel="0" collapsed="false">
      <c r="B2" s="137" t="s">
        <v>166</v>
      </c>
      <c r="C2" s="137" t="s">
        <v>167</v>
      </c>
      <c r="D2" s="137" t="s">
        <v>168</v>
      </c>
      <c r="E2" s="137" t="s">
        <v>169</v>
      </c>
    </row>
    <row r="3" customFormat="false" ht="12.75" hidden="false" customHeight="false" outlineLevel="0" collapsed="false">
      <c r="B3" s="138" t="s">
        <v>34</v>
      </c>
      <c r="C3" s="138" t="s">
        <v>170</v>
      </c>
      <c r="D3" s="138" t="s">
        <v>171</v>
      </c>
      <c r="E3" s="139" t="s">
        <v>172</v>
      </c>
    </row>
    <row r="4" customFormat="false" ht="12.75" hidden="false" customHeight="false" outlineLevel="0" collapsed="false">
      <c r="B4" s="138" t="s">
        <v>51</v>
      </c>
      <c r="C4" s="138" t="s">
        <v>173</v>
      </c>
      <c r="D4" s="138" t="s">
        <v>171</v>
      </c>
      <c r="E4" s="139" t="s">
        <v>172</v>
      </c>
    </row>
    <row r="5" customFormat="false" ht="12.75" hidden="false" customHeight="false" outlineLevel="0" collapsed="false">
      <c r="B5" s="138" t="s">
        <v>70</v>
      </c>
      <c r="C5" s="138" t="s">
        <v>174</v>
      </c>
      <c r="D5" s="138" t="s">
        <v>171</v>
      </c>
      <c r="E5" s="139" t="s">
        <v>172</v>
      </c>
    </row>
    <row r="6" customFormat="false" ht="12.75" hidden="false" customHeight="false" outlineLevel="0" collapsed="false">
      <c r="B6" s="138" t="s">
        <v>82</v>
      </c>
      <c r="C6" s="138" t="s">
        <v>84</v>
      </c>
      <c r="D6" s="138" t="s">
        <v>171</v>
      </c>
      <c r="E6" s="139" t="s">
        <v>172</v>
      </c>
    </row>
    <row r="7" customFormat="false" ht="12.75" hidden="false" customHeight="false" outlineLevel="0" collapsed="false">
      <c r="B7" s="138" t="s">
        <v>92</v>
      </c>
      <c r="C7" s="138" t="s">
        <v>93</v>
      </c>
      <c r="D7" s="138" t="s">
        <v>171</v>
      </c>
      <c r="E7" s="139" t="s">
        <v>172</v>
      </c>
    </row>
    <row r="8" customFormat="false" ht="12.75" hidden="false" customHeight="false" outlineLevel="0" collapsed="false">
      <c r="B8" s="138" t="s">
        <v>94</v>
      </c>
      <c r="C8" s="138" t="s">
        <v>175</v>
      </c>
      <c r="D8" s="138" t="s">
        <v>171</v>
      </c>
      <c r="E8" s="139" t="s">
        <v>172</v>
      </c>
    </row>
    <row r="9" customFormat="false" ht="12.75" hidden="false" customHeight="false" outlineLevel="0" collapsed="false">
      <c r="B9" s="138" t="s">
        <v>121</v>
      </c>
      <c r="C9" s="138" t="s">
        <v>122</v>
      </c>
      <c r="D9" s="138" t="s">
        <v>176</v>
      </c>
      <c r="E9" s="139"/>
    </row>
    <row r="10" customFormat="false" ht="12.75" hidden="false" customHeight="false" outlineLevel="0" collapsed="false">
      <c r="B10" s="138" t="s">
        <v>146</v>
      </c>
      <c r="C10" s="138" t="s">
        <v>177</v>
      </c>
      <c r="D10" s="138" t="s">
        <v>171</v>
      </c>
      <c r="E10" s="139"/>
    </row>
    <row r="11" customFormat="false" ht="12.75" hidden="false" customHeight="false" outlineLevel="0" collapsed="false">
      <c r="B11" s="138" t="s">
        <v>151</v>
      </c>
      <c r="C11" s="138" t="s">
        <v>178</v>
      </c>
      <c r="D11" s="138" t="s">
        <v>171</v>
      </c>
      <c r="E11" s="13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0" colorId="64" zoomScale="150" zoomScaleNormal="150" zoomScalePageLayoutView="100" workbookViewId="0">
      <selection pane="topLeft" activeCell="B20" activeCellId="0" sqref="B20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21.79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57</v>
      </c>
      <c r="C1" s="142" t="s">
        <v>36</v>
      </c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C5" s="6"/>
      <c r="D5" s="145" t="n">
        <v>0.8</v>
      </c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46" t="s">
        <v>12</v>
      </c>
      <c r="B6" s="146" t="s">
        <v>181</v>
      </c>
      <c r="C6" s="146" t="s">
        <v>182</v>
      </c>
      <c r="D6" s="146" t="s">
        <v>27</v>
      </c>
      <c r="E6" s="146" t="s">
        <v>21</v>
      </c>
      <c r="F6" s="146" t="s">
        <v>183</v>
      </c>
      <c r="G6" s="143"/>
      <c r="H6" s="143"/>
      <c r="I6" s="143"/>
      <c r="J6" s="143"/>
      <c r="K6" s="143"/>
      <c r="L6" s="143"/>
      <c r="M6" s="143"/>
    </row>
    <row r="7" customFormat="false" ht="15" hidden="false" customHeight="false" outlineLevel="0" collapsed="false">
      <c r="A7" s="147" t="s">
        <v>184</v>
      </c>
      <c r="B7" s="148" t="n">
        <v>7955945954.17</v>
      </c>
      <c r="C7" s="149" t="n">
        <v>14149040951</v>
      </c>
      <c r="D7" s="75" t="n">
        <f aca="false">C7*D5</f>
        <v>11319232760.8</v>
      </c>
      <c r="E7" s="150" t="n">
        <f aca="false">IF(ISBLANK(B7), 0,IF(B7&lt;D7, 0, IF(B7=D7, 80, IF(B7=C7, 100, IF(B7&lt;C7, 80 + (B7-D7)/(C7-D7)*(100-80), 100 + (B7-C7)/(C7-D7)*(100-80))))))</f>
        <v>0</v>
      </c>
      <c r="F7" s="151" t="str">
        <f aca="false">IF(ISBLANK(B7), "isi data dulu",IF(B7 &lt; D7, "Dibawah target", IF(B7 &lt;= C7, "Di dalam target", "Melebihi target")))</f>
        <v>Dibawah target</v>
      </c>
      <c r="G7" s="143"/>
      <c r="H7" s="152" t="n">
        <f aca="false">Table3_7[[#This Row],[Target (100%)]]/150000</f>
        <v>94326.9396733333</v>
      </c>
      <c r="I7" s="143"/>
      <c r="J7" s="143"/>
      <c r="K7" s="143"/>
      <c r="L7" s="143"/>
      <c r="M7" s="143"/>
    </row>
    <row r="8" customFormat="false" ht="15" hidden="false" customHeight="false" outlineLevel="0" collapsed="false">
      <c r="A8" s="147" t="s">
        <v>30</v>
      </c>
      <c r="B8" s="148" t="n">
        <v>6985819430.03</v>
      </c>
      <c r="C8" s="149" t="n">
        <v>12984849340</v>
      </c>
      <c r="D8" s="75" t="n">
        <f aca="false">C8*D5</f>
        <v>10387879472</v>
      </c>
      <c r="E8" s="150" t="n">
        <f aca="false">IF(ISBLANK(B8), 0,IF(B8&lt;D8, 0, IF(B8=D8, 80, IF(B8=C8, 100, IF(B8&lt;C8, 80 + (B8-D8)/(C8-D8)*(100-80), 100 + (B8-C8)/(C8-D8)*(100-80))))))</f>
        <v>0</v>
      </c>
      <c r="F8" s="151" t="str">
        <f aca="false">IF(ISBLANK(B8), "isi data dulu",IF(B8 &lt; D8, "Dibawah target", IF(B8 &lt;= C8, "Di dalam target", "Melebihi target")))</f>
        <v>Dibawah target</v>
      </c>
      <c r="G8" s="143"/>
      <c r="H8" s="143"/>
      <c r="I8" s="143"/>
      <c r="J8" s="143"/>
      <c r="K8" s="143"/>
      <c r="L8" s="143"/>
      <c r="M8" s="143"/>
    </row>
    <row r="9" customFormat="false" ht="15" hidden="false" customHeight="false" outlineLevel="0" collapsed="false">
      <c r="A9" s="147" t="s">
        <v>33</v>
      </c>
      <c r="B9" s="148" t="n">
        <v>9380222564.55</v>
      </c>
      <c r="C9" s="149" t="n">
        <v>15355796185</v>
      </c>
      <c r="D9" s="75" t="n">
        <f aca="false">C9*$D$5</f>
        <v>12284636948</v>
      </c>
      <c r="E9" s="150" t="n">
        <f aca="false">IF(ISBLANK(B9), 0,IF(B9&lt;D9, 0, IF(B9=D9, 80, IF(B9=C9, 100, IF(B9&lt;C9, 80 + (B9-D9)/(C9-D9)*(100-80), 100 + (B9-C9)/(C9-D9)*(100-80))))))</f>
        <v>0</v>
      </c>
      <c r="F9" s="151" t="str">
        <f aca="false">IF(ISBLANK(B9), "isi data dulu",IF(B9 &lt; D9, "Dibawah target", IF(B9 &lt;= C9, "Di dalam target", "Melebihi target")))</f>
        <v>Dibawah target</v>
      </c>
      <c r="G9" s="143"/>
      <c r="H9" s="143"/>
      <c r="I9" s="143"/>
      <c r="J9" s="143"/>
      <c r="K9" s="143"/>
      <c r="L9" s="143"/>
      <c r="M9" s="143"/>
    </row>
    <row r="10" customFormat="false" ht="15" hidden="false" customHeight="false" outlineLevel="0" collapsed="false">
      <c r="A10" s="147" t="s">
        <v>44</v>
      </c>
      <c r="B10" s="148" t="n">
        <v>10457539783.06</v>
      </c>
      <c r="C10" s="149" t="n">
        <v>19946653007</v>
      </c>
      <c r="D10" s="75" t="n">
        <f aca="false">C10*$D$5</f>
        <v>15957322405.6</v>
      </c>
      <c r="E10" s="150" t="n">
        <f aca="false">IF(ISBLANK(B10), 0,IF(B10&lt;D10, 0, IF(B10=D10, 80, IF(B10=C10, 100, IF(B10&lt;C10, 80 + (B10-D10)/(C10-D10)*(100-80), 100 + (B10-C10)/(C10-D10)*(100-80))))))</f>
        <v>0</v>
      </c>
      <c r="F10" s="151" t="str">
        <f aca="false">IF(ISBLANK(B10), "isi data dulu",IF(B10 &lt; D10, "Dibawah target", IF(B10 &lt;= C10, "Di dalam target", "Melebihi target")))</f>
        <v>Dibawah target</v>
      </c>
      <c r="G10" s="143"/>
      <c r="H10" s="143"/>
      <c r="I10" s="143"/>
      <c r="J10" s="143"/>
      <c r="K10" s="143"/>
      <c r="L10" s="143"/>
      <c r="M10" s="143"/>
    </row>
    <row r="11" customFormat="false" ht="15" hidden="false" customHeight="false" outlineLevel="0" collapsed="false">
      <c r="A11" s="147" t="s">
        <v>69</v>
      </c>
      <c r="B11" s="148" t="n">
        <v>8549127945.92</v>
      </c>
      <c r="C11" s="149" t="n">
        <v>15007572140</v>
      </c>
      <c r="D11" s="75" t="n">
        <f aca="false">C11*$D$5</f>
        <v>12006057712</v>
      </c>
      <c r="E11" s="150" t="n">
        <f aca="false">IF(ISBLANK(B11), 0,IF(B11&lt;D11, 0, IF(B11=D11, 80, IF(B11=C11, 100, IF(B11&lt;C11, 80 + (B11-D11)/(C11-D11)*(100-80), 100 + (B11-C11)/(C11-D11)*(100-80))))))</f>
        <v>0</v>
      </c>
      <c r="F11" s="151" t="str">
        <f aca="false">IF(ISBLANK(B11), "isi data dulu",IF(B11 &lt; D11, "Dibawah target", IF(B11 &lt;= C11, "Di dalam target", "Melebihi target")))</f>
        <v>Dibawah target</v>
      </c>
      <c r="G11" s="143"/>
      <c r="H11" s="143"/>
      <c r="I11" s="143"/>
      <c r="J11" s="143"/>
      <c r="K11" s="143"/>
      <c r="L11" s="143"/>
      <c r="M11" s="143"/>
    </row>
    <row r="12" customFormat="false" ht="15" hidden="false" customHeight="false" outlineLevel="0" collapsed="false">
      <c r="A12" s="147" t="s">
        <v>76</v>
      </c>
      <c r="B12" s="148" t="n">
        <v>8808475909.74</v>
      </c>
      <c r="C12" s="149" t="n">
        <v>14706366683</v>
      </c>
      <c r="D12" s="75" t="n">
        <f aca="false">C12*$D$5</f>
        <v>11765093346.4</v>
      </c>
      <c r="E12" s="150" t="n">
        <f aca="false">IF(ISBLANK(B12), 0,IF(B12&lt;D12, 0, IF(B12=D12, 80, IF(B12=C12, 100, IF(B12&lt;C12, 80 + (B12-D12)/(C12-D12)*(100-80), 100 + (B12-C12)/(C12-D12)*(100-80))))))</f>
        <v>0</v>
      </c>
      <c r="F12" s="151" t="str">
        <f aca="false">IF(ISBLANK(B12), "isi data dulu",IF(B12 &lt; D12, "Dibawah target", IF(B12 &lt;= C12, "Di dalam target", "Melebihi target")))</f>
        <v>Dibawah target</v>
      </c>
      <c r="G12" s="143"/>
      <c r="H12" s="143"/>
      <c r="I12" s="143"/>
      <c r="J12" s="143"/>
      <c r="K12" s="143"/>
      <c r="L12" s="143"/>
      <c r="M12" s="143"/>
    </row>
    <row r="13" customFormat="false" ht="15" hidden="false" customHeight="false" outlineLevel="0" collapsed="false">
      <c r="A13" s="147" t="s">
        <v>185</v>
      </c>
      <c r="B13" s="148" t="n">
        <v>8556397740.68</v>
      </c>
      <c r="C13" s="149" t="n">
        <v>13856653855</v>
      </c>
      <c r="D13" s="75" t="n">
        <f aca="false">C13*$D$5</f>
        <v>11085323084</v>
      </c>
      <c r="E13" s="150" t="n">
        <f aca="false">IF(ISBLANK(B13), 0,IF(B13&lt;D13, 0, IF(B13=D13, 80, IF(B13=C13, 100, IF(B13&lt;C13, 80 + (B13-D13)/(C13-D13)*(100-80), 100 + (B13-C13)/(C13-D13)*(100-80))))))</f>
        <v>0</v>
      </c>
      <c r="F13" s="151" t="str">
        <f aca="false">IF(ISBLANK(B13), "isi data dulu",IF(B13 &lt; D13, "Dibawah target", IF(B13 &lt;= C13, "Di dalam target", "Melebihi target")))</f>
        <v>Dibawah target</v>
      </c>
      <c r="G13" s="143"/>
      <c r="H13" s="143"/>
      <c r="I13" s="143"/>
      <c r="J13" s="143"/>
      <c r="K13" s="143"/>
      <c r="L13" s="143"/>
      <c r="M13" s="143"/>
    </row>
    <row r="14" customFormat="false" ht="15" hidden="false" customHeight="false" outlineLevel="0" collapsed="false">
      <c r="A14" s="147" t="s">
        <v>186</v>
      </c>
      <c r="B14" s="148" t="n">
        <v>8247368142.28</v>
      </c>
      <c r="C14" s="149" t="n">
        <v>13458788961</v>
      </c>
      <c r="D14" s="75" t="n">
        <f aca="false">C14*$D$5</f>
        <v>10767031168.8</v>
      </c>
      <c r="E14" s="150" t="n">
        <f aca="false">IF(ISBLANK(B14), 0,IF(B14&lt;D14, 0, IF(B14=D14, 80, IF(B14=C14, 100, IF(B14&lt;C14, 80 + (B14-D14)/(C14-D14)*(100-80), 100 + (B14-C14)/(C14-D14)*(100-80))))))</f>
        <v>0</v>
      </c>
      <c r="F14" s="151" t="str">
        <f aca="false">IF(ISBLANK(B14), "isi data dulu",IF(B14 &lt; D14, "Dibawah target", IF(B14 &lt;= C14, "Di dalam target", "Melebihi target")))</f>
        <v>Dibawah target</v>
      </c>
      <c r="G14" s="143"/>
      <c r="H14" s="143"/>
      <c r="I14" s="143"/>
      <c r="J14" s="143"/>
      <c r="K14" s="143"/>
      <c r="L14" s="143"/>
      <c r="M14" s="143"/>
    </row>
    <row r="15" customFormat="false" ht="15" hidden="false" customHeight="false" outlineLevel="0" collapsed="false">
      <c r="A15" s="147" t="s">
        <v>187</v>
      </c>
      <c r="B15" s="153" t="n">
        <v>7548056999</v>
      </c>
      <c r="C15" s="149" t="n">
        <v>13533128429</v>
      </c>
      <c r="D15" s="75" t="n">
        <f aca="false">C15*$D$5</f>
        <v>10826502743.2</v>
      </c>
      <c r="E15" s="150" t="n">
        <f aca="false">IF(ISBLANK(B15), 0,IF(B15&lt;D15, 0, IF(B15=D15, 80, IF(B15=C15, 100, IF(B15&lt;C15, 80 + (B15-D15)/(C15-D15)*(100-80), 100 + (B15-C15)/(C15-D15)*(100-80))))))</f>
        <v>0</v>
      </c>
      <c r="F15" s="151" t="str">
        <f aca="false">IF(ISBLANK(B15), "isi data dulu",IF(B15 &lt; D15, "Dibawah target", IF(B15 &lt;= C15, "Di dalam target", "Melebihi target")))</f>
        <v>Dibawah target</v>
      </c>
      <c r="G15" s="143"/>
      <c r="H15" s="143"/>
      <c r="I15" s="143"/>
      <c r="J15" s="143"/>
      <c r="K15" s="143"/>
      <c r="L15" s="143"/>
      <c r="M15" s="143"/>
    </row>
    <row r="16" customFormat="false" ht="15" hidden="false" customHeight="false" outlineLevel="0" collapsed="false">
      <c r="A16" s="147" t="s">
        <v>188</v>
      </c>
      <c r="B16" s="153"/>
      <c r="C16" s="149" t="n">
        <v>13678430989</v>
      </c>
      <c r="D16" s="75" t="n">
        <f aca="false">C16*$D$5</f>
        <v>10942744791.2</v>
      </c>
      <c r="E16" s="150" t="n">
        <f aca="false">IF(ISBLANK(B16), 0,IF(B16&lt;D16, 0, IF(B16=D16, 80, IF(B16=C16, 100, IF(B16&lt;C16, 80 + (B16-D16)/(C16-D16)*(100-80), 100 + (B16-C16)/(C16-D16)*(100-80))))))</f>
        <v>0</v>
      </c>
      <c r="F16" s="151" t="str">
        <f aca="false">IF(ISBLANK(B16), "isi data dulu",IF(B16 &lt; D16, "Dibawah target", IF(B16 &lt;= C16, "Di dalam target", "Melebihi target")))</f>
        <v>isi data dulu</v>
      </c>
      <c r="G16" s="143"/>
      <c r="H16" s="143"/>
      <c r="I16" s="143"/>
      <c r="J16" s="143"/>
      <c r="K16" s="143"/>
      <c r="L16" s="143"/>
      <c r="M16" s="143"/>
    </row>
    <row r="17" customFormat="false" ht="15" hidden="false" customHeight="false" outlineLevel="0" collapsed="false">
      <c r="A17" s="147" t="s">
        <v>78</v>
      </c>
      <c r="B17" s="153"/>
      <c r="C17" s="149" t="n">
        <v>14048003457</v>
      </c>
      <c r="D17" s="75" t="n">
        <f aca="false">C17*$D$5</f>
        <v>11238402765.6</v>
      </c>
      <c r="E17" s="150" t="n">
        <f aca="false">IF(ISBLANK(B17), 0,IF(B17&lt;D17, 0, IF(B17=D17, 80, IF(B17=C17, 100, IF(B17&lt;C17, 80 + (B17-D17)/(C17-D17)*(100-80), 100 + (B17-C17)/(C17-D17)*(100-80))))))</f>
        <v>0</v>
      </c>
      <c r="F17" s="151" t="str">
        <f aca="false">IF(ISBLANK(B17), "isi data dulu",IF(B17 &lt; D17, "Dibawah target", IF(B17 &lt;= C17, "Di dalam target", "Melebihi target")))</f>
        <v>isi data dulu</v>
      </c>
      <c r="G17" s="143"/>
      <c r="H17" s="143"/>
      <c r="I17" s="143"/>
      <c r="J17" s="143"/>
      <c r="K17" s="143"/>
      <c r="L17" s="143"/>
      <c r="M17" s="143"/>
    </row>
    <row r="18" customFormat="false" ht="15" hidden="false" customHeight="false" outlineLevel="0" collapsed="false">
      <c r="A18" s="147" t="s">
        <v>81</v>
      </c>
      <c r="B18" s="153"/>
      <c r="C18" s="149" t="n">
        <v>15274716003</v>
      </c>
      <c r="D18" s="75" t="n">
        <f aca="false">C18*$D$5</f>
        <v>12219772802.4</v>
      </c>
      <c r="E18" s="150" t="n">
        <f aca="false">IF(ISBLANK(B18), 0,IF(B18&lt;D18, 0, IF(B18=D18, 80, IF(B18=C18, 100, IF(B18&lt;C18, 80 + (B18-D18)/(C18-D18)*(100-80), 100 + (B18-C18)/(C18-D18)*(100-80))))))</f>
        <v>0</v>
      </c>
      <c r="F18" s="151" t="str">
        <f aca="false">IF(ISBLANK(B18), "isi data dulu",IF(B18 &lt; D18, "Dibawah target", IF(B18 &lt;= C18, "Di dalam target", "Melebihi target")))</f>
        <v>isi data dulu</v>
      </c>
      <c r="G18" s="143"/>
      <c r="H18" s="143"/>
      <c r="I18" s="143"/>
      <c r="J18" s="143"/>
      <c r="K18" s="143"/>
      <c r="L18" s="143"/>
      <c r="M18" s="143"/>
    </row>
    <row r="19" customFormat="false" ht="15" hidden="false" customHeight="false" outlineLevel="0" collapsed="false">
      <c r="A19" s="154" t="s">
        <v>189</v>
      </c>
      <c r="B19" s="153" t="n">
        <f aca="false">SUM(B7:B18)</f>
        <v>76488954469.43</v>
      </c>
      <c r="C19" s="75" t="n">
        <f aca="false">SUM(C7:C18)</f>
        <v>176000000000</v>
      </c>
      <c r="D19" s="75" t="n">
        <f aca="false">SUM(D7:D18)</f>
        <v>140800000000</v>
      </c>
      <c r="E19" s="155" t="n">
        <f aca="false">(B19/C19)*100</f>
        <v>43.459633221267</v>
      </c>
      <c r="F19" s="151" t="str">
        <f aca="false">IF(B19 &lt; D19, "Dibawah target", IF(B19 &lt;= C19, "Di dalam target", "Melebihi target"))</f>
        <v>Dibawah target</v>
      </c>
      <c r="G19" s="143"/>
      <c r="H19" s="143"/>
      <c r="I19" s="143"/>
      <c r="J19" s="143"/>
      <c r="K19" s="143"/>
      <c r="L19" s="143"/>
      <c r="M19" s="143"/>
    </row>
    <row r="20" customFormat="false" ht="13.5" hidden="false" customHeight="false" outlineLevel="0" collapsed="false">
      <c r="A20" s="143"/>
      <c r="B20" s="156" t="n">
        <f aca="false">B19/C19</f>
        <v>0.43459633221267</v>
      </c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customFormat="false" ht="13.5" hidden="false" customHeight="false" outlineLevel="0" collapsed="false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customFormat="false" ht="13.5" hidden="false" customHeight="false" outlineLevel="0" collapsed="false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</row>
    <row r="23" customFormat="false" ht="13.5" hidden="false" customHeight="false" outlineLevel="0" collapsed="false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customFormat="false" ht="13.5" hidden="false" customHeight="false" outlineLevel="0" collapsed="false">
      <c r="A24" s="143"/>
      <c r="B24" s="143"/>
      <c r="C24" s="143"/>
      <c r="D24" s="143" t="s">
        <v>190</v>
      </c>
      <c r="E24" s="143"/>
      <c r="F24" s="143"/>
      <c r="G24" s="143"/>
      <c r="H24" s="143"/>
      <c r="I24" s="143"/>
      <c r="J24" s="143"/>
      <c r="K24" s="143"/>
      <c r="L24" s="143"/>
      <c r="M24" s="143"/>
    </row>
    <row r="25" customFormat="false" ht="13.5" hidden="false" customHeight="false" outlineLevel="0" collapsed="false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customFormat="false" ht="13.5" hidden="false" customHeight="false" outlineLevel="0" collapsed="false">
      <c r="A26" s="143"/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B19 D7:D19 C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57</v>
      </c>
      <c r="C1" s="142" t="s">
        <v>47</v>
      </c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C5" s="6" t="s">
        <v>191</v>
      </c>
      <c r="D5" s="145" t="n">
        <v>0.8</v>
      </c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9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160" t="s">
        <v>184</v>
      </c>
      <c r="B7" s="161" t="n">
        <v>0</v>
      </c>
      <c r="C7" s="161" t="n">
        <v>1074</v>
      </c>
      <c r="D7" s="161" t="n">
        <f aca="false">C7*D5</f>
        <v>859.2</v>
      </c>
      <c r="E7" s="162" t="n">
        <f aca="false">IF(ISBLANK(B7), 0,IF(B7&lt;D7, 0, IF(B7=D7, 80, IF(B7=C7, 100, IF(B7&lt;C7, 80 + (B7-D7)/(C7-D7)*(100-80), 100 + (B7-C7)/(C7-D7)*(100-80))))))</f>
        <v>0</v>
      </c>
      <c r="F7" s="163" t="str">
        <f aca="false">IF(ISBLANK(B7), "isi data dulu",IF(B7 &lt; D7, "Dibawah target", IF(B7 &lt;= C7, "Di dalam target", "Melebihi target")))</f>
        <v>Dibawah target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164" t="s">
        <v>30</v>
      </c>
      <c r="B8" s="165" t="n">
        <v>194</v>
      </c>
      <c r="C8" s="165" t="n">
        <v>1578</v>
      </c>
      <c r="D8" s="165" t="n">
        <f aca="false">C8*D5</f>
        <v>1262.4</v>
      </c>
      <c r="E8" s="166" t="n">
        <f aca="false">IF(ISBLANK(B8), 0,IF(B8&lt;D8, 0, IF(B8=D8, 80, IF(B8=C8, 100, IF(B8&lt;C8, 80 + (B8-D8)/(C8-D8)*(100-80), 100 + (B8-C8)/(C8-D8)*(100-80))))))</f>
        <v>0</v>
      </c>
      <c r="F8" s="167" t="str">
        <f aca="false">IF(ISBLANK(B8), "isi data dulu",IF(B8 &lt; D8, "Dibawah target", IF(B8 &lt;= C8, "Di dalam target", "Melebihi target")))</f>
        <v>Dibawah target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160" t="s">
        <v>33</v>
      </c>
      <c r="B9" s="161" t="n">
        <v>404</v>
      </c>
      <c r="C9" s="161" t="n">
        <v>2028</v>
      </c>
      <c r="D9" s="161" t="n">
        <f aca="false">C9*D5</f>
        <v>1622.4</v>
      </c>
      <c r="E9" s="162" t="n">
        <f aca="false">IF(ISBLANK(B9), 0,IF(B9&lt;D9, 0, IF(B9=D9, 80, IF(B9=C9, 100, IF(B9&lt;C9, 80 + (B9-D9)/(C9-D9)*(100-80), 100 + (B9-C9)/(C9-D9)*(100-80))))))</f>
        <v>0</v>
      </c>
      <c r="F9" s="163" t="str">
        <f aca="false">IF(ISBLANK(B9), "isi data dulu",IF(B9 &lt; D9, "Dibawah target", IF(B9 &lt;= C9, "Di dalam target", "Melebihi target")))</f>
        <v>Dibawah target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164" t="s">
        <v>44</v>
      </c>
      <c r="B10" s="165" t="n">
        <v>731</v>
      </c>
      <c r="C10" s="165" t="n">
        <v>2934</v>
      </c>
      <c r="D10" s="165" t="n">
        <f aca="false">C10*D5</f>
        <v>2347.2</v>
      </c>
      <c r="E10" s="166" t="n">
        <f aca="false">IF(ISBLANK(B10), 0,IF(B10&lt;D10, 0, IF(B10=D10, 80, IF(B10=C10, 100, IF(B10&lt;C10, 80 + (B10-D10)/(C10-D10)*(100-80), 100 + (B10-C10)/(C10-D10)*(100-80))))))</f>
        <v>0</v>
      </c>
      <c r="F10" s="167" t="str">
        <f aca="false">IF(ISBLANK(B10), "isi data dulu",IF(B10 &lt; D10, "Dibawah target", IF(B10 &lt;= C10, "Di dalam target", "Melebihi target")))</f>
        <v>Dibawah target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60" t="s">
        <v>69</v>
      </c>
      <c r="B11" s="161" t="n">
        <v>644</v>
      </c>
      <c r="C11" s="161" t="n">
        <v>4314</v>
      </c>
      <c r="D11" s="161" t="n">
        <f aca="false">C11*D5</f>
        <v>3451.2</v>
      </c>
      <c r="E11" s="162" t="n">
        <f aca="false">IF(ISBLANK(B11), 0,IF(B11&lt;D11, 0, IF(B11=D11, 80, IF(B11=C11, 100, IF(B11&lt;C11, 80 + (B11-D11)/(C11-D11)*(100-80), 100 + (B11-C11)/(C11-D11)*(100-80))))))</f>
        <v>0</v>
      </c>
      <c r="F11" s="163" t="str">
        <f aca="false">IF(ISBLANK(B11), "isi data dulu",IF(B11 &lt; D11, "Dibawah target", IF(B11 &lt;= C11, "Di dalam target", "Melebihi target")))</f>
        <v>Dibawah target</v>
      </c>
      <c r="G11" s="143"/>
      <c r="H11" s="143"/>
      <c r="I11" s="143"/>
      <c r="J11" s="143"/>
      <c r="K11" s="143"/>
      <c r="L11" s="143"/>
      <c r="M11" s="143"/>
    </row>
    <row r="12" customFormat="false" ht="13.8" hidden="false" customHeight="false" outlineLevel="0" collapsed="false">
      <c r="A12" s="164" t="s">
        <v>76</v>
      </c>
      <c r="B12" s="165" t="n">
        <v>664</v>
      </c>
      <c r="C12" s="165" t="n">
        <v>5154</v>
      </c>
      <c r="D12" s="165" t="n">
        <f aca="false">C12*D5</f>
        <v>4123.2</v>
      </c>
      <c r="E12" s="166" t="n">
        <f aca="false">IF(ISBLANK(B12), 0,IF(B12&lt;D12, 0, IF(B12=D12, 80, IF(B12=C12, 100, IF(B12&lt;C12, 80 + (B12-D12)/(C12-D12)*(100-80), 100 + (B12-C12)/(C12-D12)*(100-80))))))</f>
        <v>0</v>
      </c>
      <c r="F12" s="167" t="str">
        <f aca="false">IF(ISBLANK(B12), "isi data dulu",IF(B12 &lt; D12, "Dibawah target", IF(B12 &lt;= C12, "Di dalam target", "Melebihi target")))</f>
        <v>Dibawah target</v>
      </c>
      <c r="G12" s="143"/>
      <c r="H12" s="143"/>
      <c r="I12" s="143"/>
      <c r="J12" s="143"/>
      <c r="K12" s="143"/>
      <c r="L12" s="143"/>
      <c r="M12" s="143"/>
    </row>
    <row r="13" customFormat="false" ht="13.8" hidden="false" customHeight="false" outlineLevel="0" collapsed="false">
      <c r="A13" s="160" t="s">
        <v>185</v>
      </c>
      <c r="B13" s="161"/>
      <c r="C13" s="161" t="n">
        <v>6408</v>
      </c>
      <c r="D13" s="161" t="n">
        <f aca="false">C13*D5</f>
        <v>5126.4</v>
      </c>
      <c r="E13" s="162" t="n">
        <f aca="false">IF(ISBLANK(B13), 0,IF(B13&lt;D13, 0, IF(B13=D13, 80, IF(B13=C13, 100, IF(B13&lt;C13, 80 + (B13-D13)/(C13-D13)*(100-80), 100 + (B13-C13)/(C13-D13)*(100-80))))))</f>
        <v>0</v>
      </c>
      <c r="F13" s="163" t="str">
        <f aca="false">IF(ISBLANK(B13), "isi data dulu",IF(B13 &lt; D13, "Dibawah target", IF(B13 &lt;= C13, "Di dalam target", "Melebihi target")))</f>
        <v>isi data dulu</v>
      </c>
      <c r="G13" s="143"/>
      <c r="H13" s="143"/>
      <c r="I13" s="143"/>
      <c r="J13" s="143"/>
      <c r="K13" s="143"/>
      <c r="L13" s="143"/>
      <c r="M13" s="143"/>
    </row>
    <row r="14" customFormat="false" ht="13.8" hidden="false" customHeight="false" outlineLevel="0" collapsed="false">
      <c r="A14" s="164" t="s">
        <v>186</v>
      </c>
      <c r="B14" s="165"/>
      <c r="C14" s="165" t="n">
        <v>8238</v>
      </c>
      <c r="D14" s="165" t="n">
        <f aca="false">C14*D5</f>
        <v>6590.4</v>
      </c>
      <c r="E14" s="166" t="n">
        <f aca="false">IF(ISBLANK(B14), 0,IF(B14&lt;D14, 0, IF(B14=D14, 80, IF(B14=C14, 100, IF(B14&lt;C14, 80 + (B14-D14)/(C14-D14)*(100-80), 100 + (B14-C14)/(C14-D14)*(100-80))))))</f>
        <v>0</v>
      </c>
      <c r="F14" s="167" t="str">
        <f aca="false">IF(ISBLANK(B14), "isi data dulu",IF(B14 &lt; D14, "Dibawah target", IF(B14 &lt;= C14, "Di dalam target", "Melebihi target")))</f>
        <v>isi data dulu</v>
      </c>
      <c r="G14" s="143"/>
      <c r="H14" s="143"/>
      <c r="I14" s="143"/>
      <c r="J14" s="143"/>
      <c r="K14" s="143"/>
      <c r="L14" s="143"/>
      <c r="M14" s="143"/>
    </row>
    <row r="15" customFormat="false" ht="13.8" hidden="false" customHeight="false" outlineLevel="0" collapsed="false">
      <c r="A15" s="160" t="s">
        <v>187</v>
      </c>
      <c r="B15" s="161"/>
      <c r="C15" s="161" t="n">
        <v>9642</v>
      </c>
      <c r="D15" s="161" t="n">
        <f aca="false">C15*D5</f>
        <v>7713.6</v>
      </c>
      <c r="E15" s="162" t="n">
        <f aca="false">IF(ISBLANK(B15), 0,IF(B15&lt;D15, 0, IF(B15=D15, 80, IF(B15=C15, 100, IF(B15&lt;C15, 80 + (B15-D15)/(C15-D15)*(100-80), 100 + (B15-C15)/(C15-D15)*(100-80))))))</f>
        <v>0</v>
      </c>
      <c r="F15" s="163" t="str">
        <f aca="false">IF(ISBLANK(B15), "isi data dulu",IF(B15 &lt; D15, "Dibawah target", IF(B15 &lt;= C15, "Di dalam target", "Melebihi target")))</f>
        <v>isi data dulu</v>
      </c>
      <c r="G15" s="143"/>
      <c r="H15" s="143"/>
      <c r="I15" s="143"/>
      <c r="J15" s="143"/>
      <c r="K15" s="143"/>
      <c r="L15" s="143"/>
      <c r="M15" s="143"/>
    </row>
    <row r="16" customFormat="false" ht="13.8" hidden="false" customHeight="false" outlineLevel="0" collapsed="false">
      <c r="A16" s="164" t="s">
        <v>188</v>
      </c>
      <c r="B16" s="165"/>
      <c r="C16" s="165" t="n">
        <v>11142</v>
      </c>
      <c r="D16" s="165" t="n">
        <f aca="false">C16*D5</f>
        <v>8913.6</v>
      </c>
      <c r="E16" s="166" t="n">
        <f aca="false">IF(ISBLANK(B16), 0,IF(B16&lt;D16, 0, IF(B16=D16, 80, IF(B16=C16, 100, IF(B16&lt;C16, 80 + (B16-D16)/(C16-D16)*(100-80), 100 + (B16-C16)/(C16-D16)*(100-80))))))</f>
        <v>0</v>
      </c>
      <c r="F16" s="167" t="str">
        <f aca="false">IF(ISBLANK(B16), "isi data dulu",IF(B16 &lt; D16, "Dibawah target", IF(B16 &lt;= C16, "Di dalam target", "Melebihi target")))</f>
        <v>isi data dulu</v>
      </c>
      <c r="G16" s="143"/>
      <c r="H16" s="143"/>
      <c r="I16" s="143"/>
      <c r="J16" s="143"/>
      <c r="K16" s="143"/>
      <c r="L16" s="143"/>
      <c r="M16" s="143"/>
    </row>
    <row r="17" customFormat="false" ht="13.8" hidden="false" customHeight="false" outlineLevel="0" collapsed="false">
      <c r="A17" s="160" t="s">
        <v>78</v>
      </c>
      <c r="B17" s="161"/>
      <c r="C17" s="161" t="n">
        <v>12708</v>
      </c>
      <c r="D17" s="161" t="n">
        <f aca="false">C17*D5</f>
        <v>10166.4</v>
      </c>
      <c r="E17" s="162" t="n">
        <f aca="false">IF(ISBLANK(B17), 0,IF(B17&lt;D17, 0, IF(B17=D17, 80, IF(B17=C17, 100, IF(B17&lt;C17, 80 + (B17-D17)/(C17-D17)*(100-80), 100 + (B17-C17)/(C17-D17)*(100-80))))))</f>
        <v>0</v>
      </c>
      <c r="F17" s="163" t="str">
        <f aca="false">IF(ISBLANK(B17), "isi data dulu",IF(B17 &lt; D17, "Dibawah target", IF(B17 &lt;= C17, "Di dalam target", "Melebihi target")))</f>
        <v>isi data dulu</v>
      </c>
      <c r="G17" s="143"/>
      <c r="H17" s="143"/>
      <c r="I17" s="143"/>
      <c r="J17" s="143"/>
      <c r="K17" s="143"/>
      <c r="L17" s="143"/>
      <c r="M17" s="143"/>
    </row>
    <row r="18" customFormat="false" ht="13.8" hidden="false" customHeight="false" outlineLevel="0" collapsed="false">
      <c r="A18" s="164" t="s">
        <v>81</v>
      </c>
      <c r="B18" s="165"/>
      <c r="C18" s="165" t="n">
        <v>14088</v>
      </c>
      <c r="D18" s="165" t="n">
        <f aca="false">C18*D5</f>
        <v>11270.4</v>
      </c>
      <c r="E18" s="166" t="n">
        <f aca="false">IF(ISBLANK(B18), 0,IF(B18&lt;D18, 0, IF(B18=D18, 80, IF(B18=C18, 100, IF(B18&lt;C18, 80 + (B18-D18)/(C18-D18)*(100-80), 100 + (B18-C18)/(C18-D18)*(100-80))))))</f>
        <v>0</v>
      </c>
      <c r="F18" s="167" t="str">
        <f aca="false">IF(ISBLANK(B18), "isi data dulu",IF(B18 &lt; D18, "Dibawah target", IF(B18 &lt;= C18, "Di dalam target", "Melebihi target")))</f>
        <v>isi data dulu</v>
      </c>
      <c r="G18" s="143"/>
      <c r="H18" s="143"/>
      <c r="I18" s="143"/>
      <c r="J18" s="143"/>
      <c r="K18" s="143"/>
      <c r="L18" s="143"/>
      <c r="M18" s="143"/>
    </row>
    <row r="19" customFormat="false" ht="13.8" hidden="false" customHeight="false" outlineLevel="0" collapsed="false">
      <c r="A19" s="168" t="s">
        <v>189</v>
      </c>
      <c r="B19" s="169" t="n">
        <f aca="false">SUM(B7:B18)</f>
        <v>2637</v>
      </c>
      <c r="C19" s="169" t="n">
        <f aca="false">SUM(C7:C18)</f>
        <v>79308</v>
      </c>
      <c r="D19" s="169" t="n">
        <f aca="false">SUM(D7:D18)</f>
        <v>63446.4</v>
      </c>
      <c r="E19" s="170" t="n">
        <f aca="false">(B19/C19)*100</f>
        <v>3.3250113481616</v>
      </c>
      <c r="F19" s="171" t="str">
        <f aca="false">IF(B19 &lt; D19, "Dibawah target", IF(B19 &lt;= C19, "Di dalam target", "Melebihi target"))</f>
        <v>Dibawah target</v>
      </c>
      <c r="G19" s="143"/>
      <c r="H19" s="143"/>
      <c r="I19" s="143"/>
      <c r="J19" s="143"/>
      <c r="K19" s="143"/>
      <c r="L19" s="143"/>
      <c r="M19" s="143"/>
    </row>
    <row r="20" customFormat="false" ht="13.5" hidden="false" customHeight="false" outlineLevel="0" collapsed="false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customFormat="false" ht="13.5" hidden="false" customHeight="false" outlineLevel="0" collapsed="false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customFormat="false" ht="13.5" hidden="false" customHeight="false" outlineLevel="0" collapsed="false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</row>
    <row r="23" customFormat="false" ht="13.5" hidden="false" customHeight="false" outlineLevel="0" collapsed="false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customFormat="false" ht="13.5" hidden="false" customHeight="false" outlineLevel="0" collapsed="false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customFormat="false" ht="13.5" hidden="false" customHeight="false" outlineLevel="0" collapsed="false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customFormat="false" ht="13.5" hidden="false" customHeight="false" outlineLevel="0" collapsed="false">
      <c r="A26" s="143"/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5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E20" activeCellId="0" sqref="E20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46</v>
      </c>
      <c r="C1" s="142" t="s">
        <v>173</v>
      </c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 t="s">
        <v>192</v>
      </c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D5" s="145" t="n">
        <v>0.8</v>
      </c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9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160" t="s">
        <v>184</v>
      </c>
      <c r="B7" s="172" t="n">
        <v>1.72</v>
      </c>
      <c r="C7" s="161" t="n">
        <v>15</v>
      </c>
      <c r="D7" s="161" t="n">
        <f aca="false">C7*$D$5</f>
        <v>12</v>
      </c>
      <c r="E7" s="162" t="n">
        <f aca="false">IF(ISBLANK(B7), 0,IF(B7&lt;D7, 0, IF(B7=D7, 80, IF(B7=C7, 100, IF(B7&lt;C7, 80 + (B7-D7)/(C7-D7)*(100-80), 100 + (B7-C7)/(C7-D7)*(100-80))))))</f>
        <v>0</v>
      </c>
      <c r="F7" s="163" t="str">
        <f aca="false">IF(ISBLANK(B7), "isi data dulu",IF(B7 &lt; D7, "Dibawah target", IF(B7 &lt;= C7, "Di dalam target", "Melebihi target")))</f>
        <v>Dibawah target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164" t="s">
        <v>30</v>
      </c>
      <c r="B8" s="173" t="n">
        <v>-5.41</v>
      </c>
      <c r="C8" s="165" t="n">
        <v>15</v>
      </c>
      <c r="D8" s="165" t="n">
        <f aca="false">C8*$D$5</f>
        <v>12</v>
      </c>
      <c r="E8" s="166" t="n">
        <f aca="false">IF(ISBLANK(B8), 0,IF(B8&lt;D8, 0, IF(B8=D8, 80, IF(B8=C8, 100, IF(B8&lt;C8, 80 + (B8-D8)/(C8-D8)*(100-80), 100 + (B8-C8)/(C8-D8)*(100-80))))))</f>
        <v>0</v>
      </c>
      <c r="F8" s="167" t="str">
        <f aca="false">IF(ISBLANK(B8), "isi data dulu",IF(B8 &lt; D8, "Dibawah target", IF(B8 &lt;= C8, "Di dalam target", "Melebihi target")))</f>
        <v>Dibawah target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160" t="s">
        <v>33</v>
      </c>
      <c r="B9" s="172" t="n">
        <v>0.24</v>
      </c>
      <c r="C9" s="161" t="n">
        <v>15</v>
      </c>
      <c r="D9" s="161" t="n">
        <f aca="false">C9*$D$5</f>
        <v>12</v>
      </c>
      <c r="E9" s="162" t="n">
        <f aca="false">IF(ISBLANK(B9), 0,IF(B9&lt;D9, 0, IF(B9=D9, 80, IF(B9=C9, 100, IF(B9&lt;C9, 80 + (B9-D9)/(C9-D9)*(100-80), 100 + (B9-C9)/(C9-D9)*(100-80))))))</f>
        <v>0</v>
      </c>
      <c r="F9" s="163" t="str">
        <f aca="false">IF(ISBLANK(B9), "isi data dulu",IF(B9 &lt; D9, "Dibawah target", IF(B9 &lt;= C9, "Di dalam target", "Melebihi target")))</f>
        <v>Dibawah target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164" t="s">
        <v>44</v>
      </c>
      <c r="B10" s="173" t="n">
        <v>10.4</v>
      </c>
      <c r="C10" s="165" t="n">
        <v>15</v>
      </c>
      <c r="D10" s="165" t="n">
        <f aca="false">C10*$D$5</f>
        <v>12</v>
      </c>
      <c r="E10" s="166" t="n">
        <f aca="false">IF(ISBLANK(B10), 0,IF(B10&lt;D10, 0, IF(B10=D10, 80, IF(B10=C10, 100, IF(B10&lt;C10, 80 + (B10-D10)/(C10-D10)*(100-80), 100 + (B10-C10)/(C10-D10)*(100-80))))))</f>
        <v>0</v>
      </c>
      <c r="F10" s="167" t="str">
        <f aca="false">IF(ISBLANK(B10), "isi data dulu",IF(B10 &lt; D10, "Dibawah target", IF(B10 &lt;= C10, "Di dalam target", "Melebihi target")))</f>
        <v>Dibawah target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60" t="s">
        <v>69</v>
      </c>
      <c r="B11" s="172" t="n">
        <v>1.65</v>
      </c>
      <c r="C11" s="161" t="n">
        <v>15</v>
      </c>
      <c r="D11" s="161" t="n">
        <f aca="false">C11*$D$5</f>
        <v>12</v>
      </c>
      <c r="E11" s="162" t="n">
        <f aca="false">IF(ISBLANK(B11), 0,IF(B11&lt;D11, 0, IF(B11=D11, 80, IF(B11=C11, 100, IF(B11&lt;C11, 80 + (B11-D11)/(C11-D11)*(100-80), 100 + (B11-C11)/(C11-D11)*(100-80))))))</f>
        <v>0</v>
      </c>
      <c r="F11" s="163" t="str">
        <f aca="false">IF(ISBLANK(B11), "isi data dulu",IF(B11 &lt; D11, "Dibawah target", IF(B11 &lt;= C11, "Di dalam target", "Melebihi target")))</f>
        <v>Dibawah target</v>
      </c>
      <c r="G11" s="143"/>
      <c r="H11" s="143"/>
      <c r="I11" s="143"/>
      <c r="J11" s="143"/>
      <c r="K11" s="143"/>
      <c r="L11" s="143"/>
      <c r="M11" s="143"/>
    </row>
    <row r="12" customFormat="false" ht="13.8" hidden="false" customHeight="false" outlineLevel="0" collapsed="false">
      <c r="A12" s="164" t="s">
        <v>76</v>
      </c>
      <c r="B12" s="173"/>
      <c r="C12" s="165" t="n">
        <v>15</v>
      </c>
      <c r="D12" s="165" t="n">
        <f aca="false">C12*$D$5</f>
        <v>12</v>
      </c>
      <c r="E12" s="166" t="n">
        <f aca="false">IF(ISBLANK(B12), 0,IF(B12&lt;D12, 0, IF(B12=D12, 80, IF(B12=C12, 100, IF(B12&lt;C12, 80 + (B12-D12)/(C12-D12)*(100-80), 100 + (B12-C12)/(C12-D12)*(100-80))))))</f>
        <v>0</v>
      </c>
      <c r="F12" s="167" t="str">
        <f aca="false">IF(ISBLANK(B12), "isi data dulu",IF(B12 &lt; D12, "Dibawah target", IF(B12 &lt;= C12, "Di dalam target", "Melebihi target")))</f>
        <v>isi data dulu</v>
      </c>
      <c r="G12" s="143"/>
      <c r="H12" s="143"/>
      <c r="I12" s="143"/>
      <c r="J12" s="143"/>
      <c r="K12" s="143"/>
      <c r="L12" s="143"/>
      <c r="M12" s="143"/>
    </row>
    <row r="13" customFormat="false" ht="13.8" hidden="false" customHeight="false" outlineLevel="0" collapsed="false">
      <c r="A13" s="160" t="s">
        <v>185</v>
      </c>
      <c r="B13" s="172"/>
      <c r="C13" s="161" t="n">
        <v>15</v>
      </c>
      <c r="D13" s="161" t="n">
        <f aca="false">C13*$D$5</f>
        <v>12</v>
      </c>
      <c r="E13" s="162" t="n">
        <f aca="false">IF(ISBLANK(B13), 0,IF(B13&lt;D13, 0, IF(B13=D13, 80, IF(B13=C13, 100, IF(B13&lt;C13, 80 + (B13-D13)/(C13-D13)*(100-80), 100 + (B13-C13)/(C13-D13)*(100-80))))))</f>
        <v>0</v>
      </c>
      <c r="F13" s="163" t="str">
        <f aca="false">IF(ISBLANK(B13), "isi data dulu",IF(B13 &lt; D13, "Dibawah target", IF(B13 &lt;= C13, "Di dalam target", "Melebihi target")))</f>
        <v>isi data dulu</v>
      </c>
      <c r="G13" s="143"/>
      <c r="H13" s="143"/>
      <c r="I13" s="143"/>
      <c r="J13" s="143"/>
      <c r="K13" s="143"/>
      <c r="L13" s="143"/>
      <c r="M13" s="143"/>
    </row>
    <row r="14" customFormat="false" ht="13.8" hidden="false" customHeight="false" outlineLevel="0" collapsed="false">
      <c r="A14" s="164" t="s">
        <v>186</v>
      </c>
      <c r="B14" s="173"/>
      <c r="C14" s="165" t="n">
        <v>15</v>
      </c>
      <c r="D14" s="165" t="n">
        <f aca="false">C14*$D$5</f>
        <v>12</v>
      </c>
      <c r="E14" s="166" t="n">
        <f aca="false">IF(ISBLANK(B14), 0,IF(B14&lt;D14, 0, IF(B14=D14, 80, IF(B14=C14, 100, IF(B14&lt;C14, 80 + (B14-D14)/(C14-D14)*(100-80), 100 + (B14-C14)/(C14-D14)*(100-80))))))</f>
        <v>0</v>
      </c>
      <c r="F14" s="167" t="str">
        <f aca="false">IF(ISBLANK(B14), "isi data dulu",IF(B14 &lt; D14, "Dibawah target", IF(B14 &lt;= C14, "Di dalam target", "Melebihi target")))</f>
        <v>isi data dulu</v>
      </c>
      <c r="G14" s="143"/>
      <c r="H14" s="143"/>
      <c r="I14" s="143"/>
      <c r="J14" s="143"/>
      <c r="K14" s="143"/>
      <c r="L14" s="143"/>
      <c r="M14" s="143"/>
    </row>
    <row r="15" customFormat="false" ht="13.8" hidden="false" customHeight="false" outlineLevel="0" collapsed="false">
      <c r="A15" s="160" t="s">
        <v>187</v>
      </c>
      <c r="B15" s="172"/>
      <c r="C15" s="161" t="n">
        <v>15</v>
      </c>
      <c r="D15" s="161" t="n">
        <f aca="false">C15*$D$5</f>
        <v>12</v>
      </c>
      <c r="E15" s="162" t="n">
        <f aca="false">IF(ISBLANK(B15), 0,IF(B15&lt;D15, 0, IF(B15=D15, 80, IF(B15=C15, 100, IF(B15&lt;C15, 80 + (B15-D15)/(C15-D15)*(100-80), 100 + (B15-C15)/(C15-D15)*(100-80))))))</f>
        <v>0</v>
      </c>
      <c r="F15" s="163" t="str">
        <f aca="false">IF(ISBLANK(B15), "isi data dulu",IF(B15 &lt; D15, "Dibawah target", IF(B15 &lt;= C15, "Di dalam target", "Melebihi target")))</f>
        <v>isi data dulu</v>
      </c>
      <c r="G15" s="143"/>
      <c r="H15" s="143"/>
      <c r="I15" s="143"/>
      <c r="J15" s="143"/>
      <c r="K15" s="143"/>
      <c r="L15" s="143"/>
      <c r="M15" s="143"/>
    </row>
    <row r="16" customFormat="false" ht="13.8" hidden="false" customHeight="false" outlineLevel="0" collapsed="false">
      <c r="A16" s="164" t="s">
        <v>188</v>
      </c>
      <c r="B16" s="173"/>
      <c r="C16" s="165" t="n">
        <v>15</v>
      </c>
      <c r="D16" s="165" t="n">
        <f aca="false">C16*$D$5</f>
        <v>12</v>
      </c>
      <c r="E16" s="166" t="n">
        <f aca="false">IF(ISBLANK(B16), 0,IF(B16&lt;D16, 0, IF(B16=D16, 80, IF(B16=C16, 100, IF(B16&lt;C16, 80 + (B16-D16)/(C16-D16)*(100-80), 100 + (B16-C16)/(C16-D16)*(100-80))))))</f>
        <v>0</v>
      </c>
      <c r="F16" s="167" t="str">
        <f aca="false">IF(ISBLANK(B16), "isi data dulu",IF(B16 &lt; D16, "Dibawah target", IF(B16 &lt;= C16, "Di dalam target", "Melebihi target")))</f>
        <v>isi data dulu</v>
      </c>
      <c r="G16" s="143"/>
      <c r="H16" s="143"/>
      <c r="I16" s="143"/>
      <c r="J16" s="143"/>
      <c r="K16" s="143"/>
      <c r="L16" s="143"/>
      <c r="M16" s="143"/>
    </row>
    <row r="17" customFormat="false" ht="13.8" hidden="false" customHeight="false" outlineLevel="0" collapsed="false">
      <c r="A17" s="160" t="s">
        <v>78</v>
      </c>
      <c r="B17" s="172"/>
      <c r="C17" s="161" t="n">
        <v>15</v>
      </c>
      <c r="D17" s="161" t="n">
        <f aca="false">C17*$D$5</f>
        <v>12</v>
      </c>
      <c r="E17" s="162" t="n">
        <f aca="false">IF(ISBLANK(B17), 0,IF(B17&lt;D17, 0, IF(B17=D17, 80, IF(B17=C17, 100, IF(B17&lt;C17, 80 + (B17-D17)/(C17-D17)*(100-80), 100 + (B17-C17)/(C17-D17)*(100-80))))))</f>
        <v>0</v>
      </c>
      <c r="F17" s="163" t="str">
        <f aca="false">IF(ISBLANK(B17), "isi data dulu",IF(B17 &lt; D17, "Dibawah target", IF(B17 &lt;= C17, "Di dalam target", "Melebihi target")))</f>
        <v>isi data dulu</v>
      </c>
      <c r="G17" s="143"/>
      <c r="H17" s="143"/>
      <c r="I17" s="143"/>
      <c r="J17" s="143"/>
      <c r="K17" s="143"/>
      <c r="L17" s="143"/>
      <c r="M17" s="143"/>
    </row>
    <row r="18" customFormat="false" ht="13.8" hidden="false" customHeight="false" outlineLevel="0" collapsed="false">
      <c r="A18" s="174" t="s">
        <v>81</v>
      </c>
      <c r="B18" s="175"/>
      <c r="C18" s="176" t="n">
        <v>15</v>
      </c>
      <c r="D18" s="176" t="n">
        <f aca="false">C18*$D$5</f>
        <v>12</v>
      </c>
      <c r="E18" s="177" t="n">
        <f aca="false">(B18/C18)*100</f>
        <v>0</v>
      </c>
      <c r="F18" s="178" t="str">
        <f aca="false">IF(B18 &lt; D18, "Dibawah target", IF(B18 &lt;= C18, "Di dalam target", "Melebihi target"))</f>
        <v>Dibawah target</v>
      </c>
      <c r="G18" s="143"/>
      <c r="H18" s="143"/>
      <c r="I18" s="143"/>
      <c r="J18" s="143"/>
      <c r="K18" s="143"/>
      <c r="L18" s="143"/>
      <c r="M18" s="143"/>
    </row>
    <row r="19" customFormat="false" ht="13.8" hidden="false" customHeight="false" outlineLevel="0" collapsed="false">
      <c r="A19" s="143"/>
      <c r="B19" s="143" t="n">
        <f aca="false">AVERAGE(Table3_8[Realisasi])</f>
        <v>1.72</v>
      </c>
      <c r="C19" s="143" t="s">
        <v>193</v>
      </c>
      <c r="D19" s="143" t="s">
        <v>194</v>
      </c>
      <c r="E19" s="143" t="n">
        <f aca="false">Table3_8[[#Totals],[Realisasi]]/Table3_8[[#Totals],[Target (100%)]]*100</f>
        <v>11.4666666666667</v>
      </c>
      <c r="F19" s="143"/>
      <c r="G19" s="143"/>
      <c r="H19" s="143"/>
      <c r="I19" s="143"/>
      <c r="J19" s="143"/>
      <c r="K19" s="143"/>
      <c r="L19" s="143"/>
      <c r="M19" s="143"/>
    </row>
    <row r="20" customFormat="false" ht="13.5" hidden="false" customHeight="false" outlineLevel="0" collapsed="false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customFormat="false" ht="13.5" hidden="false" customHeight="false" outlineLevel="0" collapsed="false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customFormat="false" ht="13.5" hidden="false" customHeight="false" outlineLevel="0" collapsed="false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</row>
    <row r="23" customFormat="false" ht="13.5" hidden="false" customHeight="false" outlineLevel="0" collapsed="false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customFormat="false" ht="13.5" hidden="false" customHeight="false" outlineLevel="0" collapsed="false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customFormat="false" ht="13.5" hidden="false" customHeight="false" outlineLevel="0" collapsed="false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8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57</v>
      </c>
      <c r="C1" s="142" t="s">
        <v>58</v>
      </c>
      <c r="D1" s="143"/>
      <c r="E1" s="143" t="s">
        <v>195</v>
      </c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C5" s="6" t="s">
        <v>191</v>
      </c>
      <c r="D5" s="145"/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9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160" t="s">
        <v>184</v>
      </c>
      <c r="B7" s="161" t="n">
        <v>0</v>
      </c>
      <c r="C7" s="161" t="n">
        <v>600</v>
      </c>
      <c r="D7" s="161" t="n">
        <v>300</v>
      </c>
      <c r="E7" s="162" t="n">
        <f aca="false">IF(ISBLANK(B7), 0,IF(B7&lt;D7, 0, IF(B7=D7, 80, IF(B7=C7, 100, IF(B7&lt;C7, 80 + (B7-D7)/(C7-D7)*(100-80), 100 + (B7-C7)/(C7-D7)*(100-80))))))</f>
        <v>0</v>
      </c>
      <c r="F7" s="163" t="str">
        <f aca="false">IF(ISBLANK(B7), "isi data dulu",IF(B7 &lt; D7, "Dibawah target", IF(B7 &lt;= C7, "Di dalam target", "Melebihi target")))</f>
        <v>Dibawah target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164" t="s">
        <v>30</v>
      </c>
      <c r="B8" s="165" t="n">
        <v>0</v>
      </c>
      <c r="C8" s="165" t="n">
        <v>600</v>
      </c>
      <c r="D8" s="165" t="n">
        <v>300</v>
      </c>
      <c r="E8" s="166" t="n">
        <f aca="false">IF(ISBLANK(B8), 0,IF(B8&lt;D8, 0, IF(B8=D8, 80, IF(B8=C8, 100, IF(B8&lt;C8, 80 + (B8-D8)/(C8-D8)*(100-80), 100 + (B8-C8)/(C8-D8)*(100-80))))))</f>
        <v>0</v>
      </c>
      <c r="F8" s="167" t="str">
        <f aca="false">IF(ISBLANK(B8), "isi data dulu",IF(B8 &lt; D8, "Dibawah target", IF(B8 &lt;= C8, "Di dalam target", "Melebihi target")))</f>
        <v>Dibawah target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160" t="s">
        <v>33</v>
      </c>
      <c r="B9" s="161" t="n">
        <v>0</v>
      </c>
      <c r="C9" s="161" t="n">
        <v>600</v>
      </c>
      <c r="D9" s="161" t="n">
        <v>300</v>
      </c>
      <c r="E9" s="162" t="n">
        <f aca="false">IF(ISBLANK(B9), 0,IF(B9&lt;D9, 0, IF(B9=D9, 80, IF(B9=C9, 100, IF(B9&lt;C9, 80 + (B9-D9)/(C9-D9)*(100-80), 100 + (B9-C9)/(C9-D9)*(100-80))))))</f>
        <v>0</v>
      </c>
      <c r="F9" s="163" t="str">
        <f aca="false">IF(ISBLANK(B9), "isi data dulu",IF(B9 &lt; D9, "Dibawah target", IF(B9 &lt;= C9, "Di dalam target", "Melebihi target")))</f>
        <v>Dibawah target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164" t="s">
        <v>44</v>
      </c>
      <c r="B10" s="165" t="n">
        <v>0</v>
      </c>
      <c r="C10" s="165" t="n">
        <v>600</v>
      </c>
      <c r="D10" s="165" t="n">
        <v>300</v>
      </c>
      <c r="E10" s="166" t="n">
        <f aca="false">IF(ISBLANK(B10), 0,IF(B10&lt;D10, 0, IF(B10=D10, 80, IF(B10=C10, 100, IF(B10&lt;C10, 80 + (B10-D10)/(C10-D10)*(100-80), 100 + (B10-C10)/(C10-D10)*(100-80))))))</f>
        <v>0</v>
      </c>
      <c r="F10" s="167" t="str">
        <f aca="false">IF(ISBLANK(B10), "isi data dulu",IF(B10 &lt; D10, "Dibawah target", IF(B10 &lt;= C10, "Di dalam target", "Melebihi target")))</f>
        <v>Dibawah target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60" t="s">
        <v>69</v>
      </c>
      <c r="B11" s="161" t="n">
        <v>0</v>
      </c>
      <c r="C11" s="161" t="n">
        <v>600</v>
      </c>
      <c r="D11" s="161" t="n">
        <v>300</v>
      </c>
      <c r="E11" s="162" t="n">
        <f aca="false">IF(ISBLANK(B11), 0,IF(B11&lt;D11, 0, IF(B11=D11, 80, IF(B11=C11, 100, IF(B11&lt;C11, 80 + (B11-D11)/(C11-D11)*(100-80), 100 + (B11-C11)/(C11-D11)*(100-80))))))</f>
        <v>0</v>
      </c>
      <c r="F11" s="163" t="str">
        <f aca="false">IF(ISBLANK(B11), "isi data dulu",IF(B11 &lt; D11, "Dibawah target", IF(B11 &lt;= C11, "Di dalam target", "Melebihi target")))</f>
        <v>Dibawah target</v>
      </c>
      <c r="G11" s="143"/>
      <c r="H11" s="143"/>
      <c r="I11" s="143"/>
      <c r="J11" s="143"/>
      <c r="K11" s="143"/>
      <c r="L11" s="143"/>
      <c r="M11" s="143"/>
    </row>
    <row r="12" customFormat="false" ht="13.8" hidden="false" customHeight="false" outlineLevel="0" collapsed="false">
      <c r="A12" s="164" t="s">
        <v>76</v>
      </c>
      <c r="B12" s="165" t="n">
        <v>150</v>
      </c>
      <c r="C12" s="165" t="n">
        <v>600</v>
      </c>
      <c r="D12" s="165" t="n">
        <v>300</v>
      </c>
      <c r="E12" s="166" t="n">
        <f aca="false">IF(ISBLANK(B12), 0,IF(B12&lt;D12, 0, IF(B12=D12, 80, IF(B12=C12, 100, IF(B12&lt;C12, 80 + (B12-D12)/(C12-D12)*(100-80), 100 + (B12-C12)/(C12-D12)*(100-80))))))</f>
        <v>0</v>
      </c>
      <c r="F12" s="167" t="str">
        <f aca="false">IF(ISBLANK(B12), "isi data dulu",IF(B12 &lt; D12, "Dibawah target", IF(B12 &lt;= C12, "Di dalam target", "Melebihi target")))</f>
        <v>Dibawah target</v>
      </c>
      <c r="G12" s="143"/>
      <c r="H12" s="143"/>
      <c r="I12" s="143"/>
      <c r="J12" s="143"/>
      <c r="K12" s="143"/>
      <c r="L12" s="143"/>
      <c r="M12" s="143"/>
    </row>
    <row r="13" customFormat="false" ht="13.8" hidden="false" customHeight="false" outlineLevel="0" collapsed="false">
      <c r="A13" s="160" t="s">
        <v>185</v>
      </c>
      <c r="B13" s="161"/>
      <c r="C13" s="161" t="n">
        <v>600</v>
      </c>
      <c r="D13" s="161" t="n">
        <v>300</v>
      </c>
      <c r="E13" s="162" t="n">
        <f aca="false">IF(ISBLANK(B13), 0,IF(B13&lt;D13, 0, IF(B13=D13, 80, IF(B13=C13, 100, IF(B13&lt;C13, 80 + (B13-D13)/(C13-D13)*(100-80), 100 + (B13-C13)/(C13-D13)*(100-80))))))</f>
        <v>0</v>
      </c>
      <c r="F13" s="163" t="str">
        <f aca="false">IF(ISBLANK(B13), "isi data dulu",IF(B13 &lt; D13, "Dibawah target", IF(B13 &lt;= C13, "Di dalam target", "Melebihi target")))</f>
        <v>isi data dulu</v>
      </c>
      <c r="G13" s="143"/>
      <c r="H13" s="143"/>
      <c r="I13" s="143"/>
      <c r="J13" s="143"/>
      <c r="K13" s="143"/>
      <c r="L13" s="143"/>
      <c r="M13" s="143"/>
    </row>
    <row r="14" customFormat="false" ht="13.8" hidden="false" customHeight="false" outlineLevel="0" collapsed="false">
      <c r="A14" s="164" t="s">
        <v>186</v>
      </c>
      <c r="B14" s="165"/>
      <c r="C14" s="165" t="n">
        <v>600</v>
      </c>
      <c r="D14" s="165" t="n">
        <v>300</v>
      </c>
      <c r="E14" s="166" t="n">
        <f aca="false">IF(ISBLANK(B14), 0,IF(B14&lt;D14, 0, IF(B14=D14, 80, IF(B14=C14, 100, IF(B14&lt;C14, 80 + (B14-D14)/(C14-D14)*(100-80), 100 + (B14-C14)/(C14-D14)*(100-80))))))</f>
        <v>0</v>
      </c>
      <c r="F14" s="167" t="str">
        <f aca="false">IF(ISBLANK(B14), "isi data dulu",IF(B14 &lt; D14, "Dibawah target", IF(B14 &lt;= C14, "Di dalam target", "Melebihi target")))</f>
        <v>isi data dulu</v>
      </c>
      <c r="G14" s="143"/>
      <c r="H14" s="143"/>
      <c r="I14" s="143"/>
      <c r="J14" s="143"/>
      <c r="K14" s="143"/>
      <c r="L14" s="143"/>
      <c r="M14" s="143"/>
    </row>
    <row r="15" customFormat="false" ht="13.8" hidden="false" customHeight="false" outlineLevel="0" collapsed="false">
      <c r="A15" s="160" t="s">
        <v>187</v>
      </c>
      <c r="B15" s="161"/>
      <c r="C15" s="161" t="n">
        <v>600</v>
      </c>
      <c r="D15" s="161" t="n">
        <v>300</v>
      </c>
      <c r="E15" s="162" t="n">
        <f aca="false">IF(ISBLANK(B15), 0,IF(B15&lt;D15, 0, IF(B15=D15, 80, IF(B15=C15, 100, IF(B15&lt;C15, 80 + (B15-D15)/(C15-D15)*(100-80), 100 + (B15-C15)/(C15-D15)*(100-80))))))</f>
        <v>0</v>
      </c>
      <c r="F15" s="163" t="str">
        <f aca="false">IF(ISBLANK(B15), "isi data dulu",IF(B15 &lt; D15, "Dibawah target", IF(B15 &lt;= C15, "Di dalam target", "Melebihi target")))</f>
        <v>isi data dulu</v>
      </c>
      <c r="G15" s="143"/>
      <c r="H15" s="143"/>
      <c r="I15" s="143"/>
      <c r="J15" s="143"/>
      <c r="K15" s="143"/>
      <c r="L15" s="143"/>
      <c r="M15" s="143"/>
    </row>
    <row r="16" customFormat="false" ht="13.8" hidden="false" customHeight="false" outlineLevel="0" collapsed="false">
      <c r="A16" s="164" t="s">
        <v>188</v>
      </c>
      <c r="B16" s="165"/>
      <c r="C16" s="165" t="n">
        <v>600</v>
      </c>
      <c r="D16" s="165" t="n">
        <v>300</v>
      </c>
      <c r="E16" s="166" t="n">
        <f aca="false">IF(ISBLANK(B16), 0,IF(B16&lt;D16, 0, IF(B16=D16, 80, IF(B16=C16, 100, IF(B16&lt;C16, 80 + (B16-D16)/(C16-D16)*(100-80), 100 + (B16-C16)/(C16-D16)*(100-80))))))</f>
        <v>0</v>
      </c>
      <c r="F16" s="167" t="str">
        <f aca="false">IF(ISBLANK(B16), "isi data dulu",IF(B16 &lt; D16, "Dibawah target", IF(B16 &lt;= C16, "Di dalam target", "Melebihi target")))</f>
        <v>isi data dulu</v>
      </c>
      <c r="G16" s="143"/>
      <c r="H16" s="143"/>
      <c r="I16" s="143"/>
      <c r="J16" s="143"/>
      <c r="K16" s="143"/>
      <c r="L16" s="143"/>
      <c r="M16" s="143"/>
    </row>
    <row r="17" customFormat="false" ht="13.8" hidden="false" customHeight="false" outlineLevel="0" collapsed="false">
      <c r="A17" s="160" t="s">
        <v>78</v>
      </c>
      <c r="B17" s="161"/>
      <c r="C17" s="161" t="n">
        <v>600</v>
      </c>
      <c r="D17" s="161" t="n">
        <v>300</v>
      </c>
      <c r="E17" s="162" t="n">
        <f aca="false">IF(ISBLANK(B17), 0,IF(B17&lt;D17, 0, IF(B17=D17, 80, IF(B17=C17, 100, IF(B17&lt;C17, 80 + (B17-D17)/(C17-D17)*(100-80), 100 + (B17-C17)/(C17-D17)*(100-80))))))</f>
        <v>0</v>
      </c>
      <c r="F17" s="163" t="str">
        <f aca="false">IF(ISBLANK(B17), "isi data dulu",IF(B17 &lt; D17, "Dibawah target", IF(B17 &lt;= C17, "Di dalam target", "Melebihi target")))</f>
        <v>isi data dulu</v>
      </c>
      <c r="G17" s="143"/>
      <c r="H17" s="143"/>
      <c r="I17" s="143"/>
      <c r="J17" s="143"/>
      <c r="K17" s="143"/>
      <c r="L17" s="143"/>
      <c r="M17" s="143"/>
    </row>
    <row r="18" customFormat="false" ht="13.8" hidden="false" customHeight="false" outlineLevel="0" collapsed="false">
      <c r="A18" s="164" t="s">
        <v>81</v>
      </c>
      <c r="B18" s="165"/>
      <c r="C18" s="165" t="n">
        <v>600</v>
      </c>
      <c r="D18" s="165" t="n">
        <v>300</v>
      </c>
      <c r="E18" s="166" t="n">
        <f aca="false">IF(ISBLANK(B18), 0,IF(B18&lt;D18, 0, IF(B18=D18, 80, IF(B18=C18, 100, IF(B18&lt;C18, 80 + (B18-D18)/(C18-D18)*(100-80), 100 + (B18-C18)/(C18-D18)*(100-80))))))</f>
        <v>0</v>
      </c>
      <c r="F18" s="167" t="str">
        <f aca="false">IF(ISBLANK(B18), "isi data dulu",IF(B18 &lt; D18, "Dibawah target", IF(B18 &lt;= C18, "Di dalam target", "Melebihi target")))</f>
        <v>isi data dulu</v>
      </c>
      <c r="G18" s="143"/>
      <c r="H18" s="143"/>
      <c r="I18" s="143"/>
      <c r="J18" s="143"/>
      <c r="K18" s="143"/>
      <c r="L18" s="143"/>
      <c r="M18" s="143"/>
    </row>
    <row r="19" customFormat="false" ht="13.8" hidden="false" customHeight="false" outlineLevel="0" collapsed="false">
      <c r="A19" s="168" t="s">
        <v>189</v>
      </c>
      <c r="B19" s="169" t="n">
        <f aca="false">SUM(B7:B18)</f>
        <v>150</v>
      </c>
      <c r="C19" s="169" t="n">
        <f aca="false">SUM(C7:C18)</f>
        <v>7200</v>
      </c>
      <c r="D19" s="169" t="n">
        <f aca="false">SUM(D7:D18)</f>
        <v>3600</v>
      </c>
      <c r="E19" s="170" t="n">
        <f aca="false">(B19/C19)*100</f>
        <v>2.08333333333333</v>
      </c>
      <c r="F19" s="171" t="str">
        <f aca="false">IF(B19 &lt; D19, "Dibawah target", IF(B19 &lt;= C19, "Di dalam target", "Melebihi target"))</f>
        <v>Dibawah target</v>
      </c>
      <c r="G19" s="143"/>
      <c r="H19" s="143"/>
      <c r="I19" s="143"/>
      <c r="J19" s="143"/>
      <c r="K19" s="143"/>
      <c r="L19" s="143"/>
      <c r="M19" s="143"/>
    </row>
    <row r="20" customFormat="false" ht="13.5" hidden="false" customHeight="false" outlineLevel="0" collapsed="false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customFormat="false" ht="13.5" hidden="false" customHeight="false" outlineLevel="0" collapsed="false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customFormat="false" ht="13.5" hidden="false" customHeight="false" outlineLevel="0" collapsed="false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</row>
    <row r="23" customFormat="false" ht="13.5" hidden="false" customHeight="false" outlineLevel="0" collapsed="false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customFormat="false" ht="13.5" hidden="false" customHeight="false" outlineLevel="0" collapsed="false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customFormat="false" ht="13.5" hidden="false" customHeight="false" outlineLevel="0" collapsed="false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customFormat="false" ht="13.5" hidden="false" customHeight="false" outlineLevel="0" collapsed="false">
      <c r="A26" s="143"/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N20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7.67"/>
    <col collapsed="false" customWidth="true" hidden="false" outlineLevel="0" max="5" min="5" style="0" width="18.67"/>
    <col collapsed="false" customWidth="true" hidden="false" outlineLevel="0" max="6" min="6" style="0" width="11.47"/>
    <col collapsed="false" customWidth="true" hidden="false" outlineLevel="0" max="7" min="7" style="0" width="20.79"/>
  </cols>
  <sheetData>
    <row r="1" customFormat="false" ht="17.25" hidden="false" customHeight="false" outlineLevel="0" collapsed="false">
      <c r="A1" s="140" t="s">
        <v>179</v>
      </c>
      <c r="B1" s="141" t="s">
        <v>46</v>
      </c>
      <c r="C1" s="142" t="s">
        <v>196</v>
      </c>
      <c r="E1" s="143"/>
      <c r="G1" s="143"/>
      <c r="H1" s="143"/>
      <c r="I1" s="143"/>
      <c r="J1" s="143"/>
      <c r="K1" s="143"/>
      <c r="L1" s="143"/>
      <c r="M1" s="143"/>
      <c r="N1" s="143"/>
    </row>
    <row r="2" customFormat="false" ht="13.8" hidden="false" customHeight="false" outlineLevel="0" collapsed="false">
      <c r="A2" s="140" t="s">
        <v>12</v>
      </c>
      <c r="B2" s="144" t="s">
        <v>197</v>
      </c>
      <c r="C2" s="143"/>
      <c r="H2" s="143"/>
      <c r="I2" s="143"/>
      <c r="J2" s="143"/>
      <c r="K2" s="143"/>
      <c r="L2" s="143"/>
      <c r="M2" s="143"/>
      <c r="N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G3" s="143"/>
      <c r="H3" s="143"/>
      <c r="I3" s="143"/>
      <c r="J3" s="143"/>
      <c r="K3" s="143"/>
      <c r="L3" s="143"/>
      <c r="M3" s="143"/>
      <c r="N3" s="143"/>
    </row>
    <row r="4" customFormat="false" ht="13.8" hidden="false" customHeight="false" outlineLevel="0" collapsed="false">
      <c r="A4" s="143"/>
      <c r="B4" s="143"/>
      <c r="C4" s="143"/>
      <c r="D4" s="179"/>
      <c r="E4" s="143"/>
      <c r="F4" s="143"/>
      <c r="G4" s="143"/>
      <c r="H4" s="143"/>
      <c r="J4" s="143"/>
      <c r="K4" s="143"/>
      <c r="L4" s="143"/>
      <c r="M4" s="143"/>
      <c r="N4" s="143"/>
    </row>
    <row r="5" customFormat="false" ht="13.8" hidden="false" customHeight="false" outlineLevel="0" collapsed="false">
      <c r="E5" s="143"/>
      <c r="F5" s="143"/>
      <c r="G5" s="143"/>
      <c r="H5" s="143"/>
      <c r="I5" s="143"/>
      <c r="J5" s="143"/>
      <c r="K5" s="143"/>
      <c r="L5" s="143"/>
      <c r="M5" s="143"/>
      <c r="N5" s="143"/>
    </row>
    <row r="6" customFormat="false" ht="13.8" hidden="false" customHeight="false" outlineLevel="0" collapsed="false">
      <c r="A6" s="157" t="s">
        <v>12</v>
      </c>
      <c r="B6" s="180" t="s">
        <v>198</v>
      </c>
      <c r="C6" s="158" t="s">
        <v>199</v>
      </c>
      <c r="D6" s="158" t="s">
        <v>182</v>
      </c>
      <c r="E6" s="158" t="s">
        <v>27</v>
      </c>
      <c r="F6" s="158" t="s">
        <v>21</v>
      </c>
      <c r="G6" s="159" t="s">
        <v>183</v>
      </c>
      <c r="H6" s="143"/>
      <c r="I6" s="143"/>
      <c r="J6" s="143" t="s">
        <v>200</v>
      </c>
      <c r="K6" s="143"/>
      <c r="L6" s="143"/>
      <c r="M6" s="143"/>
      <c r="N6" s="143"/>
    </row>
    <row r="7" customFormat="false" ht="13.8" hidden="false" customHeight="false" outlineLevel="0" collapsed="false">
      <c r="A7" s="147" t="s">
        <v>201</v>
      </c>
      <c r="B7" s="181" t="n">
        <v>10000000</v>
      </c>
      <c r="C7" s="182" t="n">
        <v>0.88</v>
      </c>
      <c r="D7" s="183" t="n">
        <v>1</v>
      </c>
      <c r="E7" s="183" t="n">
        <v>0.8</v>
      </c>
      <c r="F7" s="150" t="n">
        <f aca="false">IF(ISBLANK(C7), 0,IF(C7&lt;E7, 0, IF(C7=E7, 80, IF(C7=D7, 100, IF(C7&lt;D7, 80 + (C7-E7)/(D7-E7)*(100-80), 100 + (C7-D7)/(D7-E7)*(100-80))))))</f>
        <v>88</v>
      </c>
      <c r="G7" s="151" t="str">
        <f aca="false">IF(ISBLANK(C7), "isi data dulu",IF(C7 &lt; E7, "Dibawah target", IF(C7 &lt;= D7, "Di dalam target", "Melebihi target")))</f>
        <v>Di dalam target</v>
      </c>
      <c r="H7" s="38"/>
      <c r="I7" s="143"/>
      <c r="J7" s="145" t="n">
        <v>0.41</v>
      </c>
      <c r="K7" s="143"/>
      <c r="L7" s="143"/>
      <c r="M7" s="143"/>
      <c r="N7" s="143"/>
    </row>
    <row r="8" customFormat="false" ht="13.8" hidden="false" customHeight="false" outlineLevel="0" collapsed="false">
      <c r="A8" s="147" t="s">
        <v>202</v>
      </c>
      <c r="B8" s="181" t="n">
        <v>10000000</v>
      </c>
      <c r="C8" s="182" t="n">
        <v>0.74</v>
      </c>
      <c r="D8" s="183" t="n">
        <v>1</v>
      </c>
      <c r="E8" s="183" t="n">
        <v>0.8</v>
      </c>
      <c r="F8" s="150" t="n">
        <f aca="false">IF(ISBLANK(C8), 0,IF(C8&lt;E8, 0, IF(C8=E8, 80, IF(C8=D8, 100, IF(C8&lt;D8, 80 + (C8-E8)/(D8-E8)*(100-80), 100 + (C8-D8)/(D8-E8)*(100-80))))))</f>
        <v>0</v>
      </c>
      <c r="G8" s="151" t="str">
        <f aca="false">IF(ISBLANK(C8), "isi data dulu",IF(C8 &lt; E8, "Dibawah target", IF(C8 &lt;= D8, "Di dalam target", "Melebihi target")))</f>
        <v>Dibawah target</v>
      </c>
      <c r="H8" s="38"/>
      <c r="I8" s="143"/>
      <c r="J8" s="143" t="s">
        <v>203</v>
      </c>
      <c r="K8" s="143"/>
      <c r="L8" s="143"/>
      <c r="M8" s="143"/>
      <c r="N8" s="143"/>
    </row>
    <row r="9" customFormat="false" ht="13.8" hidden="false" customHeight="false" outlineLevel="0" collapsed="false">
      <c r="A9" s="147" t="s">
        <v>204</v>
      </c>
      <c r="B9" s="181" t="n">
        <v>0</v>
      </c>
      <c r="C9" s="182"/>
      <c r="D9" s="183" t="n">
        <v>1</v>
      </c>
      <c r="E9" s="183" t="n">
        <v>0.8</v>
      </c>
      <c r="F9" s="150" t="n">
        <f aca="false">IF(ISBLANK(C9), 0,IF(C9&lt;E9, 0, IF(C9=E9, 80, IF(C9=D9, 100, IF(C9&lt;D9, 80 + (C9-E9)/(D9-E9)*(100-80), 100 + (C9-D9)/(D9-E9)*(100-80))))))</f>
        <v>0</v>
      </c>
      <c r="G9" s="151" t="str">
        <f aca="false">IF(ISBLANK(C9), "isi data dulu",IF(C9 &lt; E9, "Dibawah target", IF(C9 &lt;= D9, "Di dalam target", "Melebihi target")))</f>
        <v>isi data dulu</v>
      </c>
      <c r="H9" s="38"/>
      <c r="I9" s="143"/>
      <c r="J9" s="145" t="n">
        <v>0.44</v>
      </c>
      <c r="K9" s="143"/>
      <c r="L9" s="143"/>
      <c r="M9" s="143"/>
      <c r="N9" s="143"/>
    </row>
    <row r="10" customFormat="false" ht="13.8" hidden="false" customHeight="false" outlineLevel="0" collapsed="false">
      <c r="A10" s="147" t="s">
        <v>205</v>
      </c>
      <c r="B10" s="181" t="n">
        <v>0</v>
      </c>
      <c r="C10" s="182"/>
      <c r="D10" s="183" t="n">
        <v>1</v>
      </c>
      <c r="E10" s="183" t="n">
        <v>0.8</v>
      </c>
      <c r="F10" s="184" t="n">
        <f aca="false">IF(ISBLANK(C10), 0,IF(C10&lt;E10, 0, IF(C10=E10, 80, IF(C10=D10, 100, IF(C10&lt;D10, 80 + (C10-E10)/(D10-E10)*(100-80), 100 + (C10-D10)/(D10-E10)*(100-80))))))</f>
        <v>0</v>
      </c>
      <c r="G10" s="151" t="str">
        <f aca="false">IF(ISBLANK(C10), "isi data dulu",IF(C10 &lt; E10, "Dibawah target", IF(C10 &lt;= D10, "Di dalam target", "Melebihi target")))</f>
        <v>isi data dulu</v>
      </c>
      <c r="H10" s="38"/>
      <c r="I10" s="143"/>
      <c r="J10" s="143" t="s">
        <v>206</v>
      </c>
      <c r="K10" s="143"/>
      <c r="L10" s="143"/>
      <c r="M10" s="143"/>
      <c r="N10" s="143"/>
    </row>
    <row r="11" customFormat="false" ht="13.8" hidden="false" customHeight="false" outlineLevel="0" collapsed="false">
      <c r="F11" s="185"/>
      <c r="J11" s="186" t="n">
        <v>1.79</v>
      </c>
    </row>
    <row r="12" customFormat="false" ht="13.8" hidden="false" customHeight="false" outlineLevel="0" collapsed="false">
      <c r="B12" s="187" t="s">
        <v>207</v>
      </c>
      <c r="H12" s="6" t="s">
        <v>208</v>
      </c>
    </row>
    <row r="13" customFormat="false" ht="13.8" hidden="false" customHeight="false" outlineLevel="0" collapsed="false">
      <c r="B13" s="187" t="s">
        <v>209</v>
      </c>
      <c r="H13" s="188" t="n">
        <v>7400000</v>
      </c>
    </row>
    <row r="14" customFormat="false" ht="13.8" hidden="false" customHeight="false" outlineLevel="0" collapsed="false">
      <c r="A14" s="189"/>
      <c r="B14" s="91"/>
    </row>
    <row r="15" customFormat="false" ht="13.8" hidden="false" customHeight="false" outlineLevel="0" collapsed="false">
      <c r="B15" s="91"/>
      <c r="C15" s="91"/>
      <c r="D15" s="91"/>
    </row>
    <row r="16" customFormat="false" ht="13.8" hidden="false" customHeight="false" outlineLevel="0" collapsed="false">
      <c r="B16" s="190"/>
      <c r="C16" s="190"/>
      <c r="D16" s="190"/>
      <c r="F16" s="190"/>
    </row>
    <row r="17" customFormat="false" ht="13.8" hidden="false" customHeight="false" outlineLevel="0" collapsed="false">
      <c r="B17" s="191"/>
      <c r="C17" s="191"/>
      <c r="D17" s="191"/>
      <c r="F17" s="191"/>
      <c r="G17" s="192"/>
    </row>
    <row r="18" customFormat="false" ht="13.8" hidden="false" customHeight="false" outlineLevel="0" collapsed="false">
      <c r="B18" s="191"/>
      <c r="C18" s="191"/>
      <c r="D18" s="191"/>
      <c r="F18" s="191"/>
      <c r="G18" s="192"/>
    </row>
    <row r="19" customFormat="false" ht="13.8" hidden="false" customHeight="false" outlineLevel="0" collapsed="false">
      <c r="C19" s="191"/>
      <c r="D19" s="191"/>
      <c r="F19" s="191"/>
      <c r="G19" s="192"/>
    </row>
    <row r="20" customFormat="false" ht="13.8" hidden="false" customHeight="false" outlineLevel="0" collapsed="false">
      <c r="C20" s="91"/>
      <c r="D20" s="91"/>
      <c r="E20" s="193"/>
      <c r="F20" s="91"/>
      <c r="G20" s="19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G7:G10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tableParts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5"/>
  <sheetViews>
    <sheetView showFormulas="false" showGridLines="true" showRowColHeaders="true" showZeros="true" rightToLeft="false" tabSelected="false" showOutlineSymbols="true" defaultGridColor="true" view="normal" topLeftCell="A10" colorId="64" zoomScale="178" zoomScaleNormal="178" zoomScalePageLayoutView="100" workbookViewId="0">
      <selection pane="topLeft" activeCell="D22" activeCellId="0" sqref="D22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/>
      <c r="B1" s="141" t="s">
        <v>57</v>
      </c>
      <c r="C1" s="142" t="s">
        <v>71</v>
      </c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D5" s="145"/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9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160" t="s">
        <v>184</v>
      </c>
      <c r="B7" s="161" t="n">
        <v>122000</v>
      </c>
      <c r="C7" s="161" t="n">
        <v>150000</v>
      </c>
      <c r="D7" s="161" t="n">
        <v>120000</v>
      </c>
      <c r="E7" s="162" t="n">
        <f aca="false">IF(ISBLANK(B7), 0,IF(B7&lt;D7, 0, IF(B7=D7, 80, IF(B7=C7, 100, IF(B7&lt;C7, 80 + (B7-D7)/(C7-D7)*(100-80), 100 + (B7-C7)/(C7-D7)*(100-80))))))</f>
        <v>81.3333333333333</v>
      </c>
      <c r="F7" s="163" t="str">
        <f aca="false">IF(ISBLANK(B7), "isi data dulu",IF(B7 &lt; D7, "Dibawah target", IF(B7 &lt;= C7, "Di dalam target", "Melebihi target")))</f>
        <v>Di dalam target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164" t="s">
        <v>30</v>
      </c>
      <c r="B8" s="165" t="n">
        <v>116000</v>
      </c>
      <c r="C8" s="165" t="n">
        <v>150000</v>
      </c>
      <c r="D8" s="165" t="n">
        <v>120000</v>
      </c>
      <c r="E8" s="166" t="n">
        <f aca="false">IF(ISBLANK(B8), 0,IF(B8&lt;D8, 0, IF(B8=D8, 80, IF(B8=C8, 100, IF(B8&lt;C8, 80 + (B8-D8)/(C8-D8)*(100-80), 100 + (B8-C8)/(C8-D8)*(100-80))))))</f>
        <v>0</v>
      </c>
      <c r="F8" s="167" t="str">
        <f aca="false">IF(ISBLANK(B8), "isi data dulu",IF(B8 &lt; D8, "Dibawah target", IF(B8 &lt;= C8, "Di dalam target", "Melebihi target")))</f>
        <v>Dibawah target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160" t="s">
        <v>33</v>
      </c>
      <c r="B9" s="161" t="n">
        <v>124000</v>
      </c>
      <c r="C9" s="161" t="n">
        <v>150000</v>
      </c>
      <c r="D9" s="161" t="n">
        <v>120000</v>
      </c>
      <c r="E9" s="162" t="n">
        <f aca="false">IF(ISBLANK(B9), 0,IF(B9&lt;D9, 0, IF(B9=D9, 80, IF(B9=C9, 100, IF(B9&lt;C9, 80 + (B9-D9)/(C9-D9)*(100-80), 100 + (B9-C9)/(C9-D9)*(100-80))))))</f>
        <v>82.6666666666667</v>
      </c>
      <c r="F9" s="163" t="str">
        <f aca="false">IF(ISBLANK(B9), "isi data dulu",IF(B9 &lt; D9, "Dibawah target", IF(B9 &lt;= C9, "Di dalam target", "Melebihi target")))</f>
        <v>Di dalam target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164" t="s">
        <v>44</v>
      </c>
      <c r="B10" s="165" t="n">
        <v>126000</v>
      </c>
      <c r="C10" s="165" t="n">
        <v>150000</v>
      </c>
      <c r="D10" s="165" t="n">
        <v>120000</v>
      </c>
      <c r="E10" s="166" t="n">
        <f aca="false">IF(ISBLANK(B10), 0,IF(B10&lt;D10, 0, IF(B10=D10, 80, IF(B10=C10, 100, IF(B10&lt;C10, 80 + (B10-D10)/(C10-D10)*(100-80), 100 + (B10-C10)/(C10-D10)*(100-80))))))</f>
        <v>84</v>
      </c>
      <c r="F10" s="167" t="str">
        <f aca="false">IF(ISBLANK(B10), "isi data dulu",IF(B10 &lt; D10, "Dibawah target", IF(B10 &lt;= C10, "Di dalam target", "Melebihi target")))</f>
        <v>Di dalam target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60" t="s">
        <v>69</v>
      </c>
      <c r="B11" s="161" t="n">
        <v>119000</v>
      </c>
      <c r="C11" s="161" t="n">
        <v>150000</v>
      </c>
      <c r="D11" s="161" t="n">
        <v>120000</v>
      </c>
      <c r="E11" s="162" t="n">
        <f aca="false">IF(ISBLANK(B11), 0,IF(B11&lt;D11, 0, IF(B11=D11, 80, IF(B11=C11, 100, IF(B11&lt;C11, 80 + (B11-D11)/(C11-D11)*(100-80), 100 + (B11-C11)/(C11-D11)*(100-80))))))</f>
        <v>0</v>
      </c>
      <c r="F11" s="163" t="str">
        <f aca="false">IF(ISBLANK(B11), "isi data dulu",IF(B11 &lt; D11, "Dibawah target", IF(B11 &lt;= C11, "Di dalam target", "Melebihi target")))</f>
        <v>Dibawah target</v>
      </c>
      <c r="G11" s="143"/>
      <c r="H11" s="143"/>
      <c r="I11" s="143"/>
      <c r="J11" s="143"/>
      <c r="K11" s="143"/>
      <c r="L11" s="143"/>
      <c r="M11" s="143"/>
    </row>
    <row r="12" customFormat="false" ht="13.8" hidden="false" customHeight="false" outlineLevel="0" collapsed="false">
      <c r="A12" s="164" t="s">
        <v>76</v>
      </c>
      <c r="B12" s="165" t="n">
        <v>121000</v>
      </c>
      <c r="C12" s="165" t="n">
        <v>150000</v>
      </c>
      <c r="D12" s="165" t="n">
        <v>120000</v>
      </c>
      <c r="E12" s="166" t="n">
        <f aca="false">IF(ISBLANK(B12), 0,IF(B12&lt;D12, 0, IF(B12=D12, 80, IF(B12=C12, 100, IF(B12&lt;C12, 80 + (B12-D12)/(C12-D12)*(100-80), 100 + (B12-C12)/(C12-D12)*(100-80))))))</f>
        <v>80.6666666666667</v>
      </c>
      <c r="F12" s="167" t="str">
        <f aca="false">IF(ISBLANK(B12), "isi data dulu",IF(B12 &lt; D12, "Dibawah target", IF(B12 &lt;= C12, "Di dalam target", "Melebihi target")))</f>
        <v>Di dalam target</v>
      </c>
      <c r="G12" s="143"/>
      <c r="H12" s="143"/>
      <c r="I12" s="143"/>
      <c r="J12" s="143"/>
      <c r="K12" s="143"/>
      <c r="L12" s="143"/>
      <c r="M12" s="143"/>
    </row>
    <row r="13" customFormat="false" ht="13.8" hidden="false" customHeight="false" outlineLevel="0" collapsed="false">
      <c r="A13" s="160" t="s">
        <v>185</v>
      </c>
      <c r="B13" s="161" t="n">
        <v>109852</v>
      </c>
      <c r="C13" s="161" t="n">
        <v>150000</v>
      </c>
      <c r="D13" s="161" t="n">
        <v>120000</v>
      </c>
      <c r="E13" s="162" t="n">
        <f aca="false">IF(ISBLANK(B13), 0,IF(B13&lt;D13, 0, IF(B13=D13, 80, IF(B13=C13, 100, IF(B13&lt;C13, 80 + (B13-D13)/(C13-D13)*(100-80), 100 + (B13-C13)/(C13-D13)*(100-80))))))</f>
        <v>0</v>
      </c>
      <c r="F13" s="163" t="str">
        <f aca="false">IF(ISBLANK(B13), "isi data dulu",IF(B13 &lt; D13, "Dibawah target", IF(B13 &lt;= C13, "Di dalam target", "Melebihi target")))</f>
        <v>Dibawah target</v>
      </c>
      <c r="G13" s="143"/>
      <c r="H13" s="143"/>
      <c r="I13" s="143"/>
      <c r="J13" s="143"/>
      <c r="K13" s="143"/>
      <c r="L13" s="143"/>
      <c r="M13" s="143"/>
    </row>
    <row r="14" customFormat="false" ht="13.8" hidden="false" customHeight="false" outlineLevel="0" collapsed="false">
      <c r="A14" s="164" t="s">
        <v>186</v>
      </c>
      <c r="B14" s="165" t="n">
        <v>113549</v>
      </c>
      <c r="C14" s="165" t="n">
        <v>150000</v>
      </c>
      <c r="D14" s="165" t="n">
        <v>120000</v>
      </c>
      <c r="E14" s="166" t="n">
        <f aca="false">IF(ISBLANK(B14), 0,IF(B14&lt;D14, 0, IF(B14=D14, 80, IF(B14=C14, 100, IF(B14&lt;C14, 80 + (B14-D14)/(C14-D14)*(100-80), 100 + (B14-C14)/(C14-D14)*(100-80))))))</f>
        <v>0</v>
      </c>
      <c r="F14" s="167" t="str">
        <f aca="false">IF(ISBLANK(B14), "isi data dulu",IF(B14 &lt; D14, "Dibawah target", IF(B14 &lt;= C14, "Di dalam target", "Melebihi target")))</f>
        <v>Dibawah target</v>
      </c>
      <c r="G14" s="143"/>
      <c r="H14" s="143"/>
      <c r="I14" s="143"/>
      <c r="J14" s="143"/>
      <c r="K14" s="143"/>
      <c r="L14" s="143"/>
      <c r="M14" s="143"/>
    </row>
    <row r="15" customFormat="false" ht="13.8" hidden="false" customHeight="false" outlineLevel="0" collapsed="false">
      <c r="A15" s="160" t="s">
        <v>187</v>
      </c>
      <c r="B15" s="161" t="n">
        <v>110630</v>
      </c>
      <c r="C15" s="161" t="n">
        <v>150000</v>
      </c>
      <c r="D15" s="161" t="n">
        <v>120000</v>
      </c>
      <c r="E15" s="162" t="n">
        <f aca="false">IF(ISBLANK(B15), 0,IF(B15&lt;D15, 0, IF(B15=D15, 80, IF(B15=C15, 100, IF(B15&lt;C15, 80 + (B15-D15)/(C15-D15)*(100-80), 100 + (B15-C15)/(C15-D15)*(100-80))))))</f>
        <v>0</v>
      </c>
      <c r="F15" s="163" t="str">
        <f aca="false">IF(ISBLANK(B15), "isi data dulu",IF(B15 &lt; D15, "Dibawah target", IF(B15 &lt;= C15, "Di dalam target", "Melebihi target")))</f>
        <v>Dibawah target</v>
      </c>
      <c r="G15" s="143"/>
      <c r="H15" s="143"/>
      <c r="I15" s="143"/>
      <c r="J15" s="143"/>
      <c r="K15" s="143"/>
      <c r="L15" s="143"/>
      <c r="M15" s="143"/>
    </row>
    <row r="16" customFormat="false" ht="13.8" hidden="false" customHeight="false" outlineLevel="0" collapsed="false">
      <c r="A16" s="164" t="s">
        <v>188</v>
      </c>
      <c r="B16" s="165"/>
      <c r="C16" s="165" t="n">
        <v>150000</v>
      </c>
      <c r="D16" s="165" t="n">
        <v>120000</v>
      </c>
      <c r="E16" s="166" t="n">
        <f aca="false">IF(ISBLANK(B16), 0,IF(B16&lt;D16, 0, IF(B16=D16, 80, IF(B16=C16, 100, IF(B16&lt;C16, 80 + (B16-D16)/(C16-D16)*(100-80), 100 + (B16-C16)/(C16-D16)*(100-80))))))</f>
        <v>0</v>
      </c>
      <c r="F16" s="167" t="str">
        <f aca="false">IF(ISBLANK(B16), "isi data dulu",IF(B16 &lt; D16, "Dibawah target", IF(B16 &lt;= C16, "Di dalam target", "Melebihi target")))</f>
        <v>isi data dulu</v>
      </c>
      <c r="G16" s="143"/>
      <c r="H16" s="143"/>
      <c r="I16" s="143"/>
      <c r="J16" s="143"/>
      <c r="K16" s="143"/>
      <c r="L16" s="143"/>
      <c r="M16" s="143"/>
    </row>
    <row r="17" customFormat="false" ht="13.8" hidden="false" customHeight="false" outlineLevel="0" collapsed="false">
      <c r="A17" s="160" t="s">
        <v>78</v>
      </c>
      <c r="B17" s="161"/>
      <c r="C17" s="161" t="n">
        <v>150000</v>
      </c>
      <c r="D17" s="161" t="n">
        <v>120000</v>
      </c>
      <c r="E17" s="162" t="n">
        <f aca="false">IF(ISBLANK(B17), 0,IF(B17&lt;D17, 0, IF(B17=D17, 80, IF(B17=C17, 100, IF(B17&lt;C17, 80 + (B17-D17)/(C17-D17)*(100-80), 100 + (B17-C17)/(C17-D17)*(100-80))))))</f>
        <v>0</v>
      </c>
      <c r="F17" s="163" t="str">
        <f aca="false">IF(ISBLANK(B17), "isi data dulu",IF(B17 &lt; D17, "Dibawah target", IF(B17 &lt;= C17, "Di dalam target", "Melebihi target")))</f>
        <v>isi data dulu</v>
      </c>
      <c r="G17" s="143"/>
      <c r="H17" s="143"/>
      <c r="I17" s="143"/>
      <c r="J17" s="143"/>
      <c r="K17" s="143"/>
      <c r="L17" s="143"/>
      <c r="M17" s="143"/>
    </row>
    <row r="18" customFormat="false" ht="13.8" hidden="false" customHeight="false" outlineLevel="0" collapsed="false">
      <c r="A18" s="174" t="s">
        <v>81</v>
      </c>
      <c r="B18" s="176"/>
      <c r="C18" s="176" t="n">
        <v>150000</v>
      </c>
      <c r="D18" s="176" t="n">
        <v>120000</v>
      </c>
      <c r="E18" s="194" t="n">
        <f aca="false">IF(ISBLANK(B18), 0,IF(B18&lt;D18, 0, IF(B18=D18, 80, IF(B18=C18, 100, IF(B18&lt;C18, 80 + (B18-D18)/(C18-D18)*(100-80), 100 + (B18-C18)/(C18-D18)*(100-80))))))</f>
        <v>0</v>
      </c>
      <c r="F18" s="178" t="str">
        <f aca="false">IF(ISBLANK(B18), "isi data dulu",IF(B18 &lt; D18, "Dibawah target", IF(B18 &lt;= C18, "Di dalam target", "Melebihi target")))</f>
        <v>isi data dulu</v>
      </c>
      <c r="G18" s="143"/>
      <c r="H18" s="143"/>
      <c r="I18" s="143"/>
      <c r="J18" s="143"/>
      <c r="K18" s="143"/>
      <c r="L18" s="143"/>
      <c r="M18" s="143"/>
    </row>
    <row r="19" customFormat="false" ht="13.8" hidden="false" customHeight="false" outlineLevel="0" collapsed="false">
      <c r="A19" s="143" t="s">
        <v>210</v>
      </c>
      <c r="B19" s="195" t="n">
        <f aca="false">AVERAGE(B7:B18)</f>
        <v>118003.444444444</v>
      </c>
      <c r="C19" s="195" t="n">
        <f aca="false">AVERAGE(C7:C18)</f>
        <v>150000</v>
      </c>
      <c r="D19" s="195" t="n">
        <f aca="false">AVERAGE(D7:D18)</f>
        <v>120000</v>
      </c>
      <c r="E19" s="166" t="n">
        <f aca="false">IF(ISBLANK(B19), 0,IF(B19&lt;D19, 0, IF(B19=D19, 80, IF(B19=C19, 100, IF(B19&lt;C19, 80 + (B19-D19)/(C19-D19)*(100-80), 100 + (B19-C19)/(C19-D19)*(100-80))))))</f>
        <v>0</v>
      </c>
      <c r="F19" s="143"/>
      <c r="G19" s="143"/>
      <c r="H19" s="143"/>
      <c r="I19" s="143"/>
      <c r="J19" s="143"/>
      <c r="K19" s="143"/>
      <c r="L19" s="143"/>
      <c r="M19" s="143"/>
    </row>
    <row r="20" customFormat="false" ht="13.8" hidden="false" customHeight="false" outlineLevel="0" collapsed="false">
      <c r="A20" s="143"/>
      <c r="B20" s="196" t="n">
        <f aca="false">B19/C19</f>
        <v>0.78668962962963</v>
      </c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customFormat="false" ht="13.5" hidden="false" customHeight="false" outlineLevel="0" collapsed="false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customFormat="false" ht="13.5" hidden="false" customHeight="false" outlineLevel="0" collapsed="false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</row>
    <row r="23" customFormat="false" ht="13.5" hidden="false" customHeight="false" outlineLevel="0" collapsed="false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customFormat="false" ht="13.5" hidden="false" customHeight="false" outlineLevel="0" collapsed="false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customFormat="false" ht="13.5" hidden="false" customHeight="false" outlineLevel="0" collapsed="false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0"/>
  <sheetViews>
    <sheetView showFormulas="false" showGridLines="true" showRowColHeaders="true" showZeros="true" rightToLeft="false" tabSelected="false" showOutlineSymbols="true" defaultGridColor="true" view="normal" topLeftCell="A10" colorId="64" zoomScale="150" zoomScaleNormal="150" zoomScalePageLayoutView="100" workbookViewId="0">
      <selection pane="topLeft" activeCell="B16" activeCellId="0" sqref="B16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35</v>
      </c>
      <c r="C1" s="142" t="s">
        <v>84</v>
      </c>
      <c r="D1" s="143" t="s">
        <v>211</v>
      </c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 t="s">
        <v>212</v>
      </c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D5" s="145" t="n">
        <v>0.8</v>
      </c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97" t="s">
        <v>12</v>
      </c>
      <c r="B6" s="198" t="s">
        <v>181</v>
      </c>
      <c r="C6" s="198" t="s">
        <v>182</v>
      </c>
      <c r="D6" s="198" t="s">
        <v>27</v>
      </c>
      <c r="E6" s="198" t="s">
        <v>21</v>
      </c>
      <c r="F6" s="199" t="s">
        <v>183</v>
      </c>
      <c r="G6" s="143" t="s">
        <v>213</v>
      </c>
      <c r="H6" s="143"/>
      <c r="I6" s="143"/>
      <c r="J6" s="143"/>
      <c r="K6" s="143"/>
      <c r="L6" s="143"/>
      <c r="M6" s="143"/>
    </row>
    <row r="7" customFormat="false" ht="15" hidden="false" customHeight="false" outlineLevel="0" collapsed="false">
      <c r="A7" s="200" t="s">
        <v>184</v>
      </c>
      <c r="B7" s="201" t="n">
        <v>67279</v>
      </c>
      <c r="C7" s="202" t="n">
        <v>94327</v>
      </c>
      <c r="D7" s="203" t="n">
        <v>75462</v>
      </c>
      <c r="E7" s="204" t="n">
        <f aca="false">IF(ISBLANK(B7), 0,IF(B7&lt;D7, 0, IF(B7=D7, 80, IF(B7=C7, 100, IF(B7&lt;C7, 80 + (B7-D7)/(C7-D7)*(100-80), 100 + (B7-C7)/(C7-D7)*(100-80))))))</f>
        <v>0</v>
      </c>
      <c r="F7" s="205" t="str">
        <f aca="false">IF(ISBLANK(B7), "isi data dulu",IF(B7 &lt; D7, "Dibawah target", IF(B7 &lt;= C7, "Di dalam target", "Melebihi target")))</f>
        <v>Dibawah target</v>
      </c>
      <c r="G7" s="206"/>
      <c r="H7" s="143"/>
      <c r="I7" s="143"/>
      <c r="J7" s="143"/>
      <c r="K7" s="143"/>
      <c r="L7" s="143"/>
      <c r="M7" s="143"/>
    </row>
    <row r="8" customFormat="false" ht="15" hidden="false" customHeight="false" outlineLevel="0" collapsed="false">
      <c r="A8" s="200" t="s">
        <v>30</v>
      </c>
      <c r="B8" s="201" t="n">
        <v>61989</v>
      </c>
      <c r="C8" s="207" t="n">
        <v>86566</v>
      </c>
      <c r="D8" s="208" t="n">
        <v>69253</v>
      </c>
      <c r="E8" s="204" t="n">
        <f aca="false">IF(ISBLANK(B8), 0,IF(B8&lt;D8, 0, IF(B8=D8, 80, IF(B8=C8, 100, IF(B8&lt;C8, 80 + (B8-D8)/(C8-D8)*(100-80), 100 + (B8-C8)/(C8-D8)*(100-80))))))</f>
        <v>0</v>
      </c>
      <c r="F8" s="205" t="str">
        <f aca="false">IF(ISBLANK(B8), "isi data dulu",IF(B8 &lt; D8, "Dibawah target", IF(B8 &lt;= C8, "Di dalam target", "Melebihi target")))</f>
        <v>Dibawah target</v>
      </c>
      <c r="G8" s="206"/>
      <c r="H8" s="143"/>
      <c r="I8" s="143"/>
      <c r="J8" s="143"/>
      <c r="K8" s="143"/>
      <c r="L8" s="143"/>
      <c r="M8" s="143"/>
    </row>
    <row r="9" customFormat="false" ht="15" hidden="false" customHeight="false" outlineLevel="0" collapsed="false">
      <c r="A9" s="200" t="s">
        <v>33</v>
      </c>
      <c r="B9" s="201" t="n">
        <v>78637</v>
      </c>
      <c r="C9" s="202" t="n">
        <v>102372</v>
      </c>
      <c r="D9" s="203" t="n">
        <v>81898</v>
      </c>
      <c r="E9" s="204" t="n">
        <f aca="false">IF(ISBLANK(B9), 0,IF(B9&lt;D9, 0, IF(B9=D9, 80, IF(B9=C9, 100, IF(B9&lt;C9, 80 + (B9-D9)/(C9-D9)*(100-80), 100 + (B9-C9)/(C9-D9)*(100-80))))))</f>
        <v>0</v>
      </c>
      <c r="F9" s="205" t="str">
        <f aca="false">IF(ISBLANK(B9), "isi data dulu",IF(B9 &lt; D9, "Dibawah target", IF(B9 &lt;= C9, "Di dalam target", "Melebihi target")))</f>
        <v>Dibawah target</v>
      </c>
      <c r="G9" s="206"/>
      <c r="H9" s="143"/>
      <c r="I9" s="143"/>
      <c r="J9" s="143"/>
      <c r="K9" s="143"/>
      <c r="L9" s="143"/>
      <c r="M9" s="143"/>
    </row>
    <row r="10" customFormat="false" ht="15" hidden="false" customHeight="false" outlineLevel="0" collapsed="false">
      <c r="A10" s="200" t="s">
        <v>44</v>
      </c>
      <c r="B10" s="201" t="n">
        <v>86038</v>
      </c>
      <c r="C10" s="207" t="n">
        <v>132978</v>
      </c>
      <c r="D10" s="208" t="n">
        <v>106382</v>
      </c>
      <c r="E10" s="204" t="n">
        <f aca="false">IF(ISBLANK(B10), 0,IF(B10&lt;D10, 0, IF(B10=D10, 80, IF(B10=C10, 100, IF(B10&lt;C10, 80 + (B10-D10)/(C10-D10)*(100-80), 100 + (B10-C10)/(C10-D10)*(100-80))))))</f>
        <v>0</v>
      </c>
      <c r="F10" s="205" t="str">
        <f aca="false">IF(ISBLANK(B10), "isi data dulu",IF(B10 &lt; D10, "Dibawah target", IF(B10 &lt;= C10, "Di dalam target", "Melebihi target")))</f>
        <v>Dibawah target</v>
      </c>
      <c r="G10" s="209"/>
    </row>
    <row r="11" customFormat="false" ht="15" hidden="false" customHeight="false" outlineLevel="0" collapsed="false">
      <c r="A11" s="200" t="s">
        <v>69</v>
      </c>
      <c r="B11" s="201" t="n">
        <v>73643</v>
      </c>
      <c r="C11" s="202" t="n">
        <v>100050</v>
      </c>
      <c r="D11" s="203" t="n">
        <v>80040</v>
      </c>
      <c r="E11" s="204" t="n">
        <f aca="false">IF(ISBLANK(B11), 0,IF(B11&lt;D11, 0, IF(B11=D11, 80, IF(B11=C11, 100, IF(B11&lt;C11, 80 + (B11-D11)/(C11-D11)*(100-80), 100 + (B11-C11)/(C11-D11)*(100-80))))))</f>
        <v>0</v>
      </c>
      <c r="F11" s="205" t="str">
        <f aca="false">IF(ISBLANK(B11), "isi data dulu",IF(B11 &lt; D11, "Dibawah target", IF(B11 &lt;= C11, "Di dalam target", "Melebihi target")))</f>
        <v>Dibawah target</v>
      </c>
      <c r="G11" s="209"/>
    </row>
    <row r="12" customFormat="false" ht="15" hidden="false" customHeight="false" outlineLevel="0" collapsed="false">
      <c r="A12" s="200" t="s">
        <v>76</v>
      </c>
      <c r="B12" s="201" t="n">
        <v>74899</v>
      </c>
      <c r="C12" s="207" t="n">
        <v>98042</v>
      </c>
      <c r="D12" s="208" t="n">
        <v>78434</v>
      </c>
      <c r="E12" s="204" t="n">
        <f aca="false">IF(ISBLANK(B12), 0,IF(B12&lt;D12, 0, IF(B12=D12, 80, IF(B12=C12, 100, IF(B12&lt;C12, 80 + (B12-D12)/(C12-D12)*(100-80), 100 + (B12-C12)/(C12-D12)*(100-80))))))</f>
        <v>0</v>
      </c>
      <c r="F12" s="205" t="str">
        <f aca="false">IF(ISBLANK(B12), "isi data dulu",IF(B12 &lt; D12, "Dibawah target", IF(B12 &lt;= C12, "Di dalam target", "Melebihi target")))</f>
        <v>Dibawah target</v>
      </c>
      <c r="G12" s="209"/>
    </row>
    <row r="13" customFormat="false" ht="15" hidden="false" customHeight="false" outlineLevel="0" collapsed="false">
      <c r="A13" s="200" t="s">
        <v>185</v>
      </c>
      <c r="B13" s="201" t="n">
        <v>74596</v>
      </c>
      <c r="C13" s="202" t="n">
        <v>92378</v>
      </c>
      <c r="D13" s="203" t="n">
        <v>73902</v>
      </c>
      <c r="E13" s="204" t="n">
        <f aca="false">IF(ISBLANK(B13), 0,IF(B13&lt;D13, 0, IF(B13=D13, 80, IF(B13=C13, 100, IF(B13&lt;C13, 80 + (B13-D13)/(C13-D13)*(100-80), 100 + (B13-C13)/(C13-D13)*(100-80))))))</f>
        <v>80.7512448581944</v>
      </c>
      <c r="F13" s="205" t="str">
        <f aca="false">IF(ISBLANK(B13), "isi data dulu",IF(B13 &lt; D13, "Dibawah target", IF(B13 &lt;= C13, "Di dalam target", "Melebihi target")))</f>
        <v>Di dalam target</v>
      </c>
      <c r="G13" s="209"/>
    </row>
    <row r="14" customFormat="false" ht="15" hidden="false" customHeight="false" outlineLevel="0" collapsed="false">
      <c r="A14" s="200" t="s">
        <v>186</v>
      </c>
      <c r="B14" s="201" t="n">
        <v>72631</v>
      </c>
      <c r="C14" s="207" t="n">
        <v>89725</v>
      </c>
      <c r="D14" s="208" t="n">
        <v>71780</v>
      </c>
      <c r="E14" s="204" t="n">
        <f aca="false">IF(ISBLANK(B14), 0,IF(B14&lt;D14, 0, IF(B14=D14, 80, IF(B14=C14, 100, IF(B14&lt;C14, 80 + (B14-D14)/(C14-D14)*(100-80), 100 + (B14-C14)/(C14-D14)*(100-80))))))</f>
        <v>80.9484536082474</v>
      </c>
      <c r="F14" s="205" t="str">
        <f aca="false">IF(ISBLANK(B14), "isi data dulu",IF(B14 &lt; D14, "Dibawah target", IF(B14 &lt;= C14, "Di dalam target", "Melebihi target")))</f>
        <v>Di dalam target</v>
      </c>
      <c r="G14" s="209"/>
    </row>
    <row r="15" customFormat="false" ht="15" hidden="false" customHeight="false" outlineLevel="0" collapsed="false">
      <c r="A15" s="200" t="s">
        <v>187</v>
      </c>
      <c r="B15" s="153" t="n">
        <v>66960</v>
      </c>
      <c r="C15" s="202" t="n">
        <v>90221</v>
      </c>
      <c r="D15" s="203" t="n">
        <v>72177</v>
      </c>
      <c r="E15" s="204" t="n">
        <f aca="false">IF(ISBLANK(B15), 0,IF(B15&lt;D15, 0, IF(B15=D15, 80, IF(B15=C15, 100, IF(B15&lt;C15, 80 + (B15-D15)/(C15-D15)*(100-80), 100 + (B15-C15)/(C15-D15)*(100-80))))))</f>
        <v>0</v>
      </c>
      <c r="F15" s="205" t="str">
        <f aca="false">IF(ISBLANK(B15), "isi data dulu",IF(B15 &lt; D15, "Dibawah target", IF(B15 &lt;= C15, "Di dalam target", "Melebihi target")))</f>
        <v>Dibawah target</v>
      </c>
      <c r="G15" s="209"/>
    </row>
    <row r="16" customFormat="false" ht="15" hidden="false" customHeight="false" outlineLevel="0" collapsed="false">
      <c r="A16" s="200" t="s">
        <v>188</v>
      </c>
      <c r="B16" s="153"/>
      <c r="C16" s="207" t="n">
        <v>91190</v>
      </c>
      <c r="D16" s="208" t="n">
        <v>72952</v>
      </c>
      <c r="E16" s="204" t="n">
        <f aca="false">IF(ISBLANK(B16), 0,IF(B16&lt;D16, 0, IF(B16=D16, 80, IF(B16=C16, 100, IF(B16&lt;C16, 80 + (B16-D16)/(C16-D16)*(100-80), 100 + (B16-C16)/(C16-D16)*(100-80))))))</f>
        <v>0</v>
      </c>
      <c r="F16" s="205" t="str">
        <f aca="false">IF(ISBLANK(B16), "isi data dulu",IF(B16 &lt; D16, "Dibawah target", IF(B16 &lt;= C16, "Di dalam target", "Melebihi target")))</f>
        <v>isi data dulu</v>
      </c>
      <c r="G16" s="209"/>
    </row>
    <row r="17" customFormat="false" ht="15" hidden="false" customHeight="false" outlineLevel="0" collapsed="false">
      <c r="A17" s="200" t="s">
        <v>78</v>
      </c>
      <c r="B17" s="153"/>
      <c r="C17" s="202" t="n">
        <v>93653</v>
      </c>
      <c r="D17" s="203" t="n">
        <v>74923</v>
      </c>
      <c r="E17" s="204" t="n">
        <f aca="false">IF(ISBLANK(B17), 0,IF(B17&lt;D17, 0, IF(B17=D17, 80, IF(B17=C17, 100, IF(B17&lt;C17, 80 + (B17-D17)/(C17-D17)*(100-80), 100 + (B17-C17)/(C17-D17)*(100-80))))))</f>
        <v>0</v>
      </c>
      <c r="F17" s="205" t="str">
        <f aca="false">IF(ISBLANK(B17), "isi data dulu",IF(B17 &lt; D17, "Dibawah target", IF(B17 &lt;= C17, "Di dalam target", "Melebihi target")))</f>
        <v>isi data dulu</v>
      </c>
      <c r="G17" s="209"/>
    </row>
    <row r="18" customFormat="false" ht="15" hidden="false" customHeight="false" outlineLevel="0" collapsed="false">
      <c r="A18" s="200" t="s">
        <v>81</v>
      </c>
      <c r="B18" s="153"/>
      <c r="C18" s="207" t="n">
        <v>101831</v>
      </c>
      <c r="D18" s="208" t="n">
        <v>81465</v>
      </c>
      <c r="E18" s="204" t="n">
        <f aca="false">IF(ISBLANK(B18), 0,IF(B18&lt;D18, 0, IF(B18=D18, 80, IF(B18=C18, 100, IF(B18&lt;C18, 80 + (B18-D18)/(C18-D18)*(100-80), 100 + (B18-C18)/(C18-D18)*(100-80))))))</f>
        <v>0</v>
      </c>
      <c r="F18" s="205" t="str">
        <f aca="false">IF(ISBLANK(B18), "isi data dulu",IF(B18 &lt; D18, "Dibawah target", IF(B18 &lt;= C18, "Di dalam target", "Melebihi target")))</f>
        <v>isi data dulu</v>
      </c>
      <c r="G18" s="209"/>
    </row>
    <row r="19" customFormat="false" ht="15" hidden="false" customHeight="false" outlineLevel="0" collapsed="false">
      <c r="A19" s="210" t="s">
        <v>189</v>
      </c>
      <c r="B19" s="153" t="n">
        <f aca="false">SUM(B7:B18)</f>
        <v>656672</v>
      </c>
      <c r="C19" s="153" t="n">
        <f aca="false">SUM(C7:C18)</f>
        <v>1173333</v>
      </c>
      <c r="D19" s="153" t="n">
        <f aca="false">C19*$D$5</f>
        <v>938666.4</v>
      </c>
      <c r="E19" s="211" t="n">
        <f aca="false">(B19/C19)*100</f>
        <v>55.9663795359033</v>
      </c>
      <c r="F19" s="205" t="str">
        <f aca="false">IF(B19 &lt; D19, "Dibawah target", IF(B19 &lt;= C19, "Di dalam target", "Melebihi target"))</f>
        <v>Dibawah target</v>
      </c>
      <c r="G19" s="209"/>
    </row>
    <row r="20" customFormat="false" ht="15" hidden="false" customHeight="false" outlineLevel="0" collapsed="false">
      <c r="A20" s="212"/>
      <c r="B20" s="213" t="n">
        <f aca="false">B19/Table3_1023[[#Totals],[Target (100%)]]</f>
        <v>0.824511135832293</v>
      </c>
      <c r="C20" s="214" t="n">
        <f aca="false">SUM(C7:C14)</f>
        <v>796438</v>
      </c>
      <c r="D20" s="212"/>
      <c r="E20" s="212"/>
      <c r="F20" s="212"/>
      <c r="G20" s="209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15:B19 C19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17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35</v>
      </c>
      <c r="C1" s="142" t="s">
        <v>91</v>
      </c>
      <c r="D1" s="179" t="s">
        <v>214</v>
      </c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197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C5" s="215" t="s">
        <v>215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9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160" t="s">
        <v>201</v>
      </c>
      <c r="B7" s="161"/>
      <c r="C7" s="216" t="n">
        <v>4.5</v>
      </c>
      <c r="D7" s="217" t="n">
        <v>4</v>
      </c>
      <c r="E7" s="218" t="n">
        <f aca="false">IF(ISBLANK(B7), 0,IF(B7&lt;D7, 0, IF(B7=D7, 80, IF(B7=C7, 100, IF(B7&lt;C7, 80 + (B7-D7)/(C7-D7)*(100-80), 100 + (B7-C7)/(C7-D7)*(100-80))))))</f>
        <v>0</v>
      </c>
      <c r="F7" s="219" t="str">
        <f aca="false">IF(ISBLANK(B7), "isi data dulu",IF(B7 &lt; D7, "Dibawah target", IF(B7 &lt;= C7, "Di dalam target", "Melebihi target")))</f>
        <v>isi data dulu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164" t="s">
        <v>202</v>
      </c>
      <c r="B8" s="165"/>
      <c r="C8" s="220" t="n">
        <v>4.5</v>
      </c>
      <c r="D8" s="221" t="n">
        <v>4</v>
      </c>
      <c r="E8" s="218" t="n">
        <f aca="false">IF(ISBLANK(B8), 0,IF(B8&lt;D8, 0, IF(B8=D8, 80, IF(B8=C8, 100, IF(B8&lt;C8, 80 + (B8-D8)/(C8-D8)*(100-80), 100 + (B8-C8)/(C8-D8)*(100-80))))))</f>
        <v>0</v>
      </c>
      <c r="F8" s="219" t="str">
        <f aca="false">IF(ISBLANK(B8), "isi data dulu",IF(B8 &lt; D8, "Dibawah target", IF(B8 &lt;= C8, "Di dalam target", "Melebihi target")))</f>
        <v>isi data dulu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160" t="s">
        <v>204</v>
      </c>
      <c r="B9" s="161"/>
      <c r="C9" s="216" t="n">
        <v>4.5</v>
      </c>
      <c r="D9" s="217" t="n">
        <v>4</v>
      </c>
      <c r="E9" s="218" t="n">
        <f aca="false">IF(ISBLANK(B9), 0,IF(B9&lt;D9, 0, IF(B9=D9, 80, IF(B9=C9, 100, IF(B9&lt;C9, 80 + (B9-D9)/(C9-D9)*(100-80), 100 + (B9-C9)/(C9-D9)*(100-80))))))</f>
        <v>0</v>
      </c>
      <c r="F9" s="219" t="str">
        <f aca="false">IF(ISBLANK(B9), "isi data dulu",IF(B9 &lt; D9, "Dibawah target", IF(B9 &lt;= C9, "Di dalam target", "Melebihi target")))</f>
        <v>isi data dulu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222" t="s">
        <v>205</v>
      </c>
      <c r="B10" s="223"/>
      <c r="C10" s="224" t="n">
        <v>4.5</v>
      </c>
      <c r="D10" s="225" t="n">
        <v>4</v>
      </c>
      <c r="E10" s="226" t="n">
        <f aca="false">IF(ISBLANK(B10), 0,IF(B10&lt;D10, 0, IF(B10=D10, 80, IF(B10=C10, 100, IF(B10&lt;C10, 80 + (B10-D10)/(C10-D10)*(100-80), 100 + (B10-C10)/(C10-D10)*(100-80))))))</f>
        <v>0</v>
      </c>
      <c r="F10" s="227" t="str">
        <f aca="false">IF(ISBLANK(B10), "isi data dulu",IF(B10 &lt; D10, "Dibawah target", IF(B10 &lt;= C10, "Di dalam target", "Melebihi target")))</f>
        <v>isi data dulu</v>
      </c>
      <c r="G10" s="143"/>
      <c r="H10" s="143"/>
      <c r="I10" s="143"/>
      <c r="J10" s="143"/>
      <c r="K10" s="143"/>
      <c r="L10" s="143"/>
      <c r="M10" s="143"/>
    </row>
    <row r="11" customFormat="false" ht="13.5" hidden="false" customHeight="false" outlineLevel="0" collapsed="false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</row>
    <row r="12" customFormat="false" ht="13.5" hidden="false" customHeight="false" outlineLevel="0" collapsed="false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customFormat="false" ht="13.5" hidden="false" customHeight="false" outlineLevel="0" collapsed="false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customFormat="false" ht="13.5" hidden="false" customHeight="false" outlineLevel="0" collapsed="false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customFormat="false" ht="13.5" hidden="false" customHeight="false" outlineLevel="0" collapsed="false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customFormat="false" ht="13.5" hidden="false" customHeight="false" outlineLevel="0" collapsed="false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customFormat="false" ht="13.5" hidden="false" customHeight="false" outlineLevel="0" collapsed="false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0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5"/>
  <sheetViews>
    <sheetView showFormulas="false" showGridLines="true" showRowColHeaders="true" showZeros="true" rightToLeft="false" tabSelected="false" showOutlineSymbols="true" defaultGridColor="true" view="normal" topLeftCell="A10" colorId="64" zoomScale="170" zoomScaleNormal="170" zoomScalePageLayoutView="100" workbookViewId="0">
      <selection pane="topLeft" activeCell="C22" activeCellId="0" sqref="C22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35</v>
      </c>
      <c r="C1" s="142" t="s">
        <v>216</v>
      </c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D5" s="143"/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9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160" t="s">
        <v>184</v>
      </c>
      <c r="B7" s="228" t="n">
        <v>4.6</v>
      </c>
      <c r="C7" s="172" t="n">
        <v>4.8</v>
      </c>
      <c r="D7" s="172" t="n">
        <v>4.5</v>
      </c>
      <c r="E7" s="218" t="n">
        <f aca="false">IF(ISBLANK(B7), 0,IF(B7&lt;D7, 0, IF(B7=D7, 80, IF(B7=C7, 100, IF(B7&lt;C7, 80 + (B7-D7)/(C7-D7)*(100-80), 100 + (B7-C7)/(C7-D7)*(100-80))))))</f>
        <v>86.6666666666666</v>
      </c>
      <c r="F7" s="219" t="str">
        <f aca="false">IF(ISBLANK(B7), "isi data dulu",IF(B7 &lt; D7, "Dibawah target", IF(B7 &lt;= C7, "Di dalam target", "Melebihi target")))</f>
        <v>Di dalam target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164" t="s">
        <v>30</v>
      </c>
      <c r="B8" s="229" t="n">
        <v>4.4</v>
      </c>
      <c r="C8" s="173" t="n">
        <v>4.8</v>
      </c>
      <c r="D8" s="173" t="n">
        <v>4.5</v>
      </c>
      <c r="E8" s="218" t="n">
        <f aca="false">IF(ISBLANK(B8), 0,IF(B8&lt;D8, 0, IF(B8=D8, 80, IF(B8=C8, 100, IF(B8&lt;C8, 80 + (B8-D8)/(C8-D8)*(100-80), 100 + (B8-C8)/(C8-D8)*(100-80))))))</f>
        <v>0</v>
      </c>
      <c r="F8" s="219" t="str">
        <f aca="false">IF(ISBLANK(B8), "isi data dulu",IF(B8 &lt; D8, "Dibawah target", IF(B8 &lt;= C8, "Di dalam target", "Melebihi target")))</f>
        <v>Dibawah target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160" t="s">
        <v>33</v>
      </c>
      <c r="B9" s="228" t="n">
        <v>4.6</v>
      </c>
      <c r="C9" s="172" t="n">
        <v>4.8</v>
      </c>
      <c r="D9" s="172" t="n">
        <v>4.5</v>
      </c>
      <c r="E9" s="218" t="n">
        <f aca="false">IF(ISBLANK(B9), 0,IF(B9&lt;D9, 0, IF(B9=D9, 80, IF(B9=C9, 100, IF(B9&lt;C9, 80 + (B9-D9)/(C9-D9)*(100-80), 100 + (B9-C9)/(C9-D9)*(100-80))))))</f>
        <v>86.6666666666666</v>
      </c>
      <c r="F9" s="219" t="str">
        <f aca="false">IF(ISBLANK(B9), "isi data dulu",IF(B9 &lt; D9, "Dibawah target", IF(B9 &lt;= C9, "Di dalam target", "Melebihi target")))</f>
        <v>Di dalam target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164" t="s">
        <v>44</v>
      </c>
      <c r="B10" s="229" t="n">
        <v>4.6</v>
      </c>
      <c r="C10" s="173" t="n">
        <v>4.8</v>
      </c>
      <c r="D10" s="173" t="n">
        <v>4.5</v>
      </c>
      <c r="E10" s="218" t="n">
        <f aca="false">IF(ISBLANK(B10), 0,IF(B10&lt;D10, 0, IF(B10=D10, 80, IF(B10=C10, 100, IF(B10&lt;C10, 80 + (B10-D10)/(C10-D10)*(100-80), 100 + (B10-C10)/(C10-D10)*(100-80))))))</f>
        <v>86.6666666666666</v>
      </c>
      <c r="F10" s="219" t="str">
        <f aca="false">IF(ISBLANK(B10), "isi data dulu",IF(B10 &lt; D10, "Dibawah target", IF(B10 &lt;= C10, "Di dalam target", "Melebihi target")))</f>
        <v>Di dalam target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60" t="s">
        <v>69</v>
      </c>
      <c r="B11" s="228" t="n">
        <v>4.6</v>
      </c>
      <c r="C11" s="172" t="n">
        <v>4.8</v>
      </c>
      <c r="D11" s="172" t="n">
        <v>4.5</v>
      </c>
      <c r="E11" s="218" t="n">
        <f aca="false">IF(ISBLANK(B11), 0,IF(B11&lt;D11, 0, IF(B11=D11, 80, IF(B11=C11, 100, IF(B11&lt;C11, 80 + (B11-D11)/(C11-D11)*(100-80), 100 + (B11-C11)/(C11-D11)*(100-80))))))</f>
        <v>86.6666666666666</v>
      </c>
      <c r="F11" s="219" t="str">
        <f aca="false">IF(ISBLANK(B11), "isi data dulu",IF(B11 &lt; D11, "Dibawah target", IF(B11 &lt;= C11, "Di dalam target", "Melebihi target")))</f>
        <v>Di dalam target</v>
      </c>
      <c r="G11" s="143"/>
      <c r="H11" s="143"/>
      <c r="I11" s="143"/>
      <c r="J11" s="143"/>
      <c r="K11" s="143"/>
      <c r="L11" s="143"/>
      <c r="M11" s="143"/>
    </row>
    <row r="12" customFormat="false" ht="13.8" hidden="false" customHeight="false" outlineLevel="0" collapsed="false">
      <c r="A12" s="164" t="s">
        <v>76</v>
      </c>
      <c r="B12" s="229" t="n">
        <v>4.6</v>
      </c>
      <c r="C12" s="173" t="n">
        <v>4.8</v>
      </c>
      <c r="D12" s="173" t="n">
        <v>4.5</v>
      </c>
      <c r="E12" s="218" t="n">
        <f aca="false">IF(ISBLANK(B12), 0,IF(B12&lt;D12, 0, IF(B12=D12, 80, IF(B12=C12, 100, IF(B12&lt;C12, 80 + (B12-D12)/(C12-D12)*(100-80), 100 + (B12-C12)/(C12-D12)*(100-80))))))</f>
        <v>86.6666666666666</v>
      </c>
      <c r="F12" s="219" t="str">
        <f aca="false">IF(ISBLANK(B12), "isi data dulu",IF(B12 &lt; D12, "Dibawah target", IF(B12 &lt;= C12, "Di dalam target", "Melebihi target")))</f>
        <v>Di dalam target</v>
      </c>
      <c r="G12" s="143"/>
      <c r="H12" s="143"/>
      <c r="I12" s="143"/>
      <c r="J12" s="143"/>
      <c r="K12" s="143"/>
      <c r="L12" s="143"/>
      <c r="M12" s="143"/>
    </row>
    <row r="13" customFormat="false" ht="13.8" hidden="false" customHeight="false" outlineLevel="0" collapsed="false">
      <c r="A13" s="160" t="s">
        <v>185</v>
      </c>
      <c r="B13" s="228" t="n">
        <v>4.6</v>
      </c>
      <c r="C13" s="172" t="n">
        <v>4.8</v>
      </c>
      <c r="D13" s="172" t="n">
        <v>4.5</v>
      </c>
      <c r="E13" s="218" t="n">
        <f aca="false">IF(ISBLANK(B13), 0,IF(B13&lt;D13, 0, IF(B13=D13, 80, IF(B13=C13, 100, IF(B13&lt;C13, 80 + (B13-D13)/(C13-D13)*(100-80), 100 + (B13-C13)/(C13-D13)*(100-80))))))</f>
        <v>86.6666666666666</v>
      </c>
      <c r="F13" s="219" t="str">
        <f aca="false">IF(ISBLANK(B13), "isi data dulu",IF(B13 &lt; D13, "Dibawah target", IF(B13 &lt;= C13, "Di dalam target", "Melebihi target")))</f>
        <v>Di dalam target</v>
      </c>
      <c r="G13" s="143"/>
      <c r="H13" s="143"/>
      <c r="I13" s="143"/>
      <c r="J13" s="143"/>
      <c r="K13" s="143"/>
      <c r="L13" s="143"/>
      <c r="M13" s="143"/>
    </row>
    <row r="14" customFormat="false" ht="13.8" hidden="false" customHeight="false" outlineLevel="0" collapsed="false">
      <c r="A14" s="164" t="s">
        <v>186</v>
      </c>
      <c r="B14" s="229" t="n">
        <v>4.6</v>
      </c>
      <c r="C14" s="173" t="n">
        <v>4.8</v>
      </c>
      <c r="D14" s="173" t="n">
        <v>4.5</v>
      </c>
      <c r="E14" s="218" t="n">
        <f aca="false">IF(ISBLANK(B14), 0,IF(B14&lt;D14, 0, IF(B14=D14, 80, IF(B14=C14, 100, IF(B14&lt;C14, 80 + (B14-D14)/(C14-D14)*(100-80), 100 + (B14-C14)/(C14-D14)*(100-80))))))</f>
        <v>86.6666666666666</v>
      </c>
      <c r="F14" s="219" t="str">
        <f aca="false">IF(ISBLANK(B14), "isi data dulu",IF(B14 &lt; D14, "Dibawah target", IF(B14 &lt;= C14, "Di dalam target", "Melebihi target")))</f>
        <v>Di dalam target</v>
      </c>
      <c r="G14" s="143"/>
      <c r="H14" s="143"/>
      <c r="I14" s="143"/>
      <c r="J14" s="143"/>
      <c r="K14" s="143"/>
      <c r="L14" s="143"/>
      <c r="M14" s="143"/>
    </row>
    <row r="15" customFormat="false" ht="13.8" hidden="false" customHeight="false" outlineLevel="0" collapsed="false">
      <c r="A15" s="160" t="s">
        <v>187</v>
      </c>
      <c r="B15" s="228" t="n">
        <v>4.7</v>
      </c>
      <c r="C15" s="172" t="n">
        <v>4.8</v>
      </c>
      <c r="D15" s="172" t="n">
        <v>4.5</v>
      </c>
      <c r="E15" s="218" t="n">
        <f aca="false">IF(ISBLANK(B15), 0,IF(B15&lt;D15, 0, IF(B15=D15, 80, IF(B15=C15, 100, IF(B15&lt;C15, 80 + (B15-D15)/(C15-D15)*(100-80), 100 + (B15-C15)/(C15-D15)*(100-80))))))</f>
        <v>93.3333333333334</v>
      </c>
      <c r="F15" s="219" t="str">
        <f aca="false">IF(ISBLANK(B15), "isi data dulu",IF(B15 &lt; D15, "Dibawah target", IF(B15 &lt;= C15, "Di dalam target", "Melebihi target")))</f>
        <v>Di dalam target</v>
      </c>
      <c r="G15" s="143"/>
      <c r="H15" s="143"/>
      <c r="I15" s="143"/>
      <c r="J15" s="143"/>
      <c r="K15" s="143"/>
      <c r="L15" s="143"/>
      <c r="M15" s="143"/>
    </row>
    <row r="16" customFormat="false" ht="13.8" hidden="false" customHeight="false" outlineLevel="0" collapsed="false">
      <c r="A16" s="164" t="s">
        <v>188</v>
      </c>
      <c r="B16" s="229"/>
      <c r="C16" s="173" t="n">
        <v>4.8</v>
      </c>
      <c r="D16" s="173" t="n">
        <v>4.5</v>
      </c>
      <c r="E16" s="218" t="n">
        <f aca="false">IF(ISBLANK(B16), 0,IF(B16&lt;D16, 0, IF(B16=D16, 80, IF(B16=C16, 100, IF(B16&lt;C16, 80 + (B16-D16)/(C16-D16)*(100-80), 100 + (B16-C16)/(C16-D16)*(100-80))))))</f>
        <v>0</v>
      </c>
      <c r="F16" s="219" t="str">
        <f aca="false">IF(ISBLANK(B16), "isi data dulu",IF(B16 &lt; D16, "Dibawah target", IF(B16 &lt;= C16, "Di dalam target", "Melebihi target")))</f>
        <v>isi data dulu</v>
      </c>
      <c r="G16" s="143"/>
      <c r="H16" s="143"/>
      <c r="I16" s="143"/>
      <c r="J16" s="143"/>
      <c r="K16" s="143"/>
      <c r="L16" s="143"/>
      <c r="M16" s="143"/>
    </row>
    <row r="17" customFormat="false" ht="13.8" hidden="false" customHeight="false" outlineLevel="0" collapsed="false">
      <c r="A17" s="160" t="s">
        <v>78</v>
      </c>
      <c r="B17" s="228"/>
      <c r="C17" s="172" t="n">
        <v>4.8</v>
      </c>
      <c r="D17" s="172" t="n">
        <v>4.5</v>
      </c>
      <c r="E17" s="218" t="n">
        <f aca="false">IF(ISBLANK(B17), 0,IF(B17&lt;D17, 0, IF(B17=D17, 80, IF(B17=C17, 100, IF(B17&lt;C17, 80 + (B17-D17)/(C17-D17)*(100-80), 100 + (B17-C17)/(C17-D17)*(100-80))))))</f>
        <v>0</v>
      </c>
      <c r="F17" s="219" t="str">
        <f aca="false">IF(ISBLANK(B17), "isi data dulu",IF(B17 &lt; D17, "Dibawah target", IF(B17 &lt;= C17, "Di dalam target", "Melebihi target")))</f>
        <v>isi data dulu</v>
      </c>
      <c r="G17" s="143"/>
      <c r="H17" s="143"/>
      <c r="I17" s="143"/>
      <c r="J17" s="143"/>
      <c r="K17" s="143"/>
      <c r="L17" s="143"/>
      <c r="M17" s="143"/>
    </row>
    <row r="18" customFormat="false" ht="13.8" hidden="false" customHeight="false" outlineLevel="0" collapsed="false">
      <c r="A18" s="222" t="s">
        <v>81</v>
      </c>
      <c r="B18" s="230"/>
      <c r="C18" s="231" t="n">
        <v>4.8</v>
      </c>
      <c r="D18" s="231" t="n">
        <v>4.5</v>
      </c>
      <c r="E18" s="226" t="n">
        <f aca="false">IF(ISBLANK(B18), 0,IF(B18&lt;D18, 0, IF(B18=D18, 80, IF(B18=C18, 100, IF(B18&lt;C18, 80 + (B18-D18)/(C18-D18)*(100-80), 100 + (B18-C18)/(C18-D18)*(100-80))))))</f>
        <v>0</v>
      </c>
      <c r="F18" s="227" t="str">
        <f aca="false">IF(ISBLANK(B18), "isi data dulu",IF(B18 &lt; D18, "Dibawah target", IF(B18 &lt;= C18, "Di dalam target", "Melebihi target")))</f>
        <v>isi data dulu</v>
      </c>
      <c r="G18" s="143"/>
      <c r="H18" s="143"/>
      <c r="I18" s="143"/>
      <c r="J18" s="143"/>
      <c r="K18" s="143"/>
      <c r="L18" s="143"/>
      <c r="M18" s="143"/>
    </row>
    <row r="19" customFormat="false" ht="13.8" hidden="false" customHeight="false" outlineLevel="0" collapsed="false">
      <c r="A19" s="143"/>
      <c r="B19" s="232" t="n">
        <f aca="false">AVERAGE(Table3_4[Realisasi])</f>
        <v>4.58888888888889</v>
      </c>
      <c r="C19" s="232" t="n">
        <f aca="false">AVERAGE(Table3_4[Target (100%)])</f>
        <v>4.8</v>
      </c>
      <c r="D19" s="232" t="n">
        <f aca="false">AVERAGE(Table3_4[Treshold Min])</f>
        <v>4.5</v>
      </c>
      <c r="E19" s="195" t="n">
        <f aca="false">SUBTOTAL(101,Table3_4[Skor])</f>
        <v>58.3333333333333</v>
      </c>
      <c r="F19" s="143"/>
      <c r="G19" s="143"/>
      <c r="H19" s="143"/>
      <c r="I19" s="143"/>
      <c r="J19" s="143"/>
      <c r="K19" s="143"/>
      <c r="L19" s="143"/>
      <c r="M19" s="143"/>
    </row>
    <row r="20" customFormat="false" ht="13.5" hidden="false" customHeight="false" outlineLevel="0" collapsed="false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customFormat="false" ht="13.5" hidden="false" customHeight="false" outlineLevel="0" collapsed="false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customFormat="false" ht="13.5" hidden="false" customHeight="false" outlineLevel="0" collapsed="false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</row>
    <row r="23" customFormat="false" ht="13.5" hidden="false" customHeight="false" outlineLevel="0" collapsed="false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customFormat="false" ht="13.5" hidden="false" customHeight="false" outlineLevel="0" collapsed="false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customFormat="false" ht="13.5" hidden="false" customHeight="false" outlineLevel="0" collapsed="false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8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8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77E3E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0" colorId="64" zoomScale="150" zoomScaleNormal="150" zoomScalePageLayoutView="100" workbookViewId="0">
      <selection pane="topLeft" activeCell="G16" activeCellId="0" sqref="G16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35</v>
      </c>
      <c r="C1" s="142" t="s">
        <v>95</v>
      </c>
      <c r="D1" s="143" t="s">
        <v>217</v>
      </c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97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D5" s="143"/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9" t="s">
        <v>183</v>
      </c>
      <c r="G6" s="143" t="s">
        <v>218</v>
      </c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160" t="s">
        <v>184</v>
      </c>
      <c r="B7" s="233" t="n">
        <v>24</v>
      </c>
      <c r="C7" s="161" t="n">
        <v>10</v>
      </c>
      <c r="D7" s="161" t="n">
        <v>15</v>
      </c>
      <c r="E7" s="162" t="n">
        <f aca="false">IF(ISBLANK(B7), 0,IF(B7&lt;=C7, 100, IF(B7&gt;=D7, IF(B7=D7, 80, 0), 100 - ((B7-C7)/(D7-C7) * 20))))</f>
        <v>0</v>
      </c>
      <c r="F7" s="163" t="str">
        <f aca="false">IF(ISBLANK(B7), "isi data dulu", IF(B7&lt;=C7, "sesuai target", IF(AND(B7&gt;C7,B7&lt;=D7), "di dalam target", IF(B7&gt;D7, "melebihi batas", ""))))</f>
        <v>melebihi batas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164" t="s">
        <v>30</v>
      </c>
      <c r="B8" s="234" t="n">
        <v>23</v>
      </c>
      <c r="C8" s="165" t="n">
        <v>10</v>
      </c>
      <c r="D8" s="165" t="n">
        <v>15</v>
      </c>
      <c r="E8" s="166" t="n">
        <f aca="false">IF(ISBLANK(B8), 0,IF(B8&lt;=C8, 100, IF(B8&gt;=D8, IF(B8=D8, 80, 0), 100 - ((B8-C8)/(D8-C8) * 20))))</f>
        <v>0</v>
      </c>
      <c r="F8" s="167" t="str">
        <f aca="false">IF(ISBLANK(B8), "isi data dulu", IF(B8&lt;=C8, "sesuai target", IF(AND(B8&gt;C8,B8&lt;=D8), "di dalam target", IF(B8&gt;D8, "melebihi batas", ""))))</f>
        <v>melebihi batas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160" t="s">
        <v>33</v>
      </c>
      <c r="B9" s="233" t="n">
        <v>30</v>
      </c>
      <c r="C9" s="161" t="n">
        <v>10</v>
      </c>
      <c r="D9" s="161" t="n">
        <v>15</v>
      </c>
      <c r="E9" s="162" t="n">
        <f aca="false">IF(ISBLANK(B9), 0,IF(B9&lt;=C9, 100, IF(B9&gt;=D9, IF(B9=D9, 80, 0), 100 - ((B9-C9)/(D9-C9) * 20))))</f>
        <v>0</v>
      </c>
      <c r="F9" s="163" t="str">
        <f aca="false">IF(ISBLANK(B9), "isi data dulu", IF(B9&lt;=C9, "sesuai target", IF(AND(B9&gt;C9,B9&lt;=D9), "di dalam target", IF(B9&gt;D9, "melebihi batas", ""))))</f>
        <v>melebihi batas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164" t="s">
        <v>44</v>
      </c>
      <c r="B10" s="234" t="n">
        <v>26</v>
      </c>
      <c r="C10" s="165" t="n">
        <v>12</v>
      </c>
      <c r="D10" s="165" t="n">
        <v>17</v>
      </c>
      <c r="E10" s="166" t="n">
        <f aca="false">IF(ISBLANK(B10), 0,IF(B10&lt;=C10, 100, IF(B10&gt;=D10, IF(B10=D10, 80, 0), 100 - ((B10-C10)/(D10-C10) * 20))))</f>
        <v>0</v>
      </c>
      <c r="F10" s="167" t="str">
        <f aca="false">IF(ISBLANK(B10), "isi data dulu", IF(B10&lt;=C10, "sesuai target", IF(AND(B10&gt;C10,B10&lt;=D10), "di dalam target", IF(B10&gt;D10, "melebihi batas", ""))))</f>
        <v>melebihi batas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60" t="s">
        <v>69</v>
      </c>
      <c r="B11" s="233" t="n">
        <v>4</v>
      </c>
      <c r="C11" s="161" t="n">
        <v>12</v>
      </c>
      <c r="D11" s="161" t="n">
        <v>17</v>
      </c>
      <c r="E11" s="162" t="n">
        <f aca="false">IF(ISBLANK(B11), 0,IF(B11&lt;=C11, 100, IF(B11&gt;=D11, IF(B11=D11, 80, 0), 100 - ((B11-C11)/(D11-C11) * 20))))</f>
        <v>100</v>
      </c>
      <c r="F11" s="163" t="str">
        <f aca="false">IF(ISBLANK(B11), "isi data dulu", IF(B11&lt;=C11, "sesuai target", IF(AND(B11&gt;C11,B11&lt;=D11), "di dalam target", IF(B11&gt;D11, "melebihi batas", ""))))</f>
        <v>sesuai target</v>
      </c>
      <c r="G11" s="143"/>
      <c r="H11" s="143"/>
      <c r="I11" s="143"/>
      <c r="J11" s="143"/>
      <c r="K11" s="143"/>
      <c r="L11" s="143"/>
      <c r="M11" s="143"/>
    </row>
    <row r="12" customFormat="false" ht="13.8" hidden="false" customHeight="false" outlineLevel="0" collapsed="false">
      <c r="A12" s="164" t="s">
        <v>76</v>
      </c>
      <c r="B12" s="234" t="n">
        <v>13</v>
      </c>
      <c r="C12" s="165" t="n">
        <v>12</v>
      </c>
      <c r="D12" s="165" t="n">
        <v>17</v>
      </c>
      <c r="E12" s="166" t="n">
        <f aca="false">IF(ISBLANK(B12), 0,IF(B12&lt;=C12, 100, IF(B12&gt;=D12, IF(B12=D12, 80, 0), 100 - ((B12-C12)/(D12-C12) * 20))))</f>
        <v>96</v>
      </c>
      <c r="F12" s="167" t="str">
        <f aca="false">IF(ISBLANK(B12), "isi data dulu", IF(B12&lt;=C12, "sesuai target", IF(AND(B12&gt;C12,B12&lt;=D12), "di dalam target", IF(B12&gt;D12, "melebihi batas", ""))))</f>
        <v>di dalam target</v>
      </c>
      <c r="G12" s="143"/>
      <c r="H12" s="143"/>
      <c r="I12" s="143"/>
      <c r="J12" s="143"/>
      <c r="K12" s="143"/>
      <c r="L12" s="143"/>
      <c r="M12" s="143"/>
    </row>
    <row r="13" customFormat="false" ht="13.8" hidden="false" customHeight="false" outlineLevel="0" collapsed="false">
      <c r="A13" s="160" t="s">
        <v>185</v>
      </c>
      <c r="B13" s="233" t="n">
        <v>33</v>
      </c>
      <c r="C13" s="161" t="n">
        <v>14</v>
      </c>
      <c r="D13" s="161" t="n">
        <v>19</v>
      </c>
      <c r="E13" s="162" t="n">
        <f aca="false">IF(ISBLANK(B13), 0,IF(B13&lt;=C13, 100, IF(B13&gt;=D13, IF(B13=D13, 80, 0), 100 - ((B13-C13)/(D13-C13) * 20))))</f>
        <v>0</v>
      </c>
      <c r="F13" s="163" t="str">
        <f aca="false">IF(ISBLANK(B13), "isi data dulu", IF(B13&lt;=C13, "sesuai target", IF(AND(B13&gt;C13,B13&lt;=D13), "di dalam target", IF(B13&gt;D13, "melebihi batas", ""))))</f>
        <v>melebihi batas</v>
      </c>
      <c r="G13" s="143"/>
      <c r="H13" s="143"/>
      <c r="I13" s="143"/>
      <c r="J13" s="143"/>
      <c r="K13" s="143"/>
      <c r="L13" s="143"/>
      <c r="M13" s="143"/>
    </row>
    <row r="14" customFormat="false" ht="13.8" hidden="false" customHeight="false" outlineLevel="0" collapsed="false">
      <c r="A14" s="164" t="s">
        <v>186</v>
      </c>
      <c r="B14" s="234" t="n">
        <v>14</v>
      </c>
      <c r="C14" s="165" t="n">
        <v>14</v>
      </c>
      <c r="D14" s="165" t="n">
        <v>19</v>
      </c>
      <c r="E14" s="166" t="n">
        <f aca="false">IF(ISBLANK(B14), 0,IF(B14&lt;=C14, 100, IF(B14&gt;=D14, IF(B14=D14, 80, 0), 100 - ((B14-C14)/(D14-C14) * 20))))</f>
        <v>100</v>
      </c>
      <c r="F14" s="167" t="str">
        <f aca="false">IF(ISBLANK(B14), "isi data dulu", IF(B14&lt;=C14, "sesuai target", IF(AND(B14&gt;C14,B14&lt;=D14), "di dalam target", IF(B14&gt;D14, "melebihi batas", ""))))</f>
        <v>sesuai target</v>
      </c>
      <c r="G14" s="143"/>
      <c r="H14" s="143"/>
      <c r="I14" s="143"/>
      <c r="J14" s="143"/>
      <c r="K14" s="143"/>
      <c r="L14" s="143"/>
      <c r="M14" s="143"/>
    </row>
    <row r="15" customFormat="false" ht="13.8" hidden="false" customHeight="false" outlineLevel="0" collapsed="false">
      <c r="A15" s="160" t="s">
        <v>187</v>
      </c>
      <c r="B15" s="233"/>
      <c r="C15" s="161" t="n">
        <v>14</v>
      </c>
      <c r="D15" s="161" t="n">
        <v>19</v>
      </c>
      <c r="E15" s="162" t="n">
        <f aca="false">IF(ISBLANK(B15), 0,IF(B15&lt;=C15, 100, IF(B15&gt;=D15, IF(B15=D15, 80, 0), 100 - ((B15-C15)/(D15-C15) * 20))))</f>
        <v>0</v>
      </c>
      <c r="F15" s="163" t="str">
        <f aca="false">IF(ISBLANK(B15), "isi data dulu", IF(B15&lt;=C15, "sesuai target", IF(AND(B15&gt;C15,B15&lt;=D15), "di dalam target", IF(B15&gt;D15, "melebihi batas", ""))))</f>
        <v>isi data dulu</v>
      </c>
      <c r="G15" s="143" t="s">
        <v>219</v>
      </c>
      <c r="H15" s="143"/>
      <c r="I15" s="143"/>
      <c r="J15" s="143"/>
      <c r="K15" s="143"/>
      <c r="L15" s="143"/>
      <c r="M15" s="143"/>
    </row>
    <row r="16" customFormat="false" ht="13.8" hidden="false" customHeight="false" outlineLevel="0" collapsed="false">
      <c r="A16" s="164" t="s">
        <v>188</v>
      </c>
      <c r="B16" s="234"/>
      <c r="C16" s="165" t="n">
        <v>16</v>
      </c>
      <c r="D16" s="165" t="n">
        <v>21</v>
      </c>
      <c r="E16" s="166" t="n">
        <f aca="false">IF(ISBLANK(B16), 0,IF(B16&lt;=C16, 100, IF(B16&gt;=D16, IF(B16=D16, 80, 0), 100 - ((B16-C16)/(D16-C16) * 20))))</f>
        <v>0</v>
      </c>
      <c r="F16" s="167" t="str">
        <f aca="false">IF(ISBLANK(B16), "isi data dulu", IF(B16&lt;=C16, "sesuai target", IF(AND(B16&gt;C16,B16&lt;=D16), "di dalam target", IF(B16&gt;D16, "melebihi batas", ""))))</f>
        <v>isi data dulu</v>
      </c>
      <c r="G16" s="143"/>
      <c r="H16" s="143"/>
      <c r="I16" s="143"/>
      <c r="J16" s="143"/>
      <c r="K16" s="143"/>
      <c r="L16" s="143"/>
      <c r="M16" s="143"/>
    </row>
    <row r="17" customFormat="false" ht="13.8" hidden="false" customHeight="false" outlineLevel="0" collapsed="false">
      <c r="A17" s="160" t="s">
        <v>78</v>
      </c>
      <c r="B17" s="233"/>
      <c r="C17" s="161" t="n">
        <v>16</v>
      </c>
      <c r="D17" s="161" t="n">
        <v>21</v>
      </c>
      <c r="E17" s="162" t="n">
        <f aca="false">IF(ISBLANK(B17), 0,IF(B17&lt;=C17, 100, IF(B17&gt;=D17, IF(B17=D17, 80, 0), 100 - ((B17-C17)/(D17-C17) * 20))))</f>
        <v>0</v>
      </c>
      <c r="F17" s="163" t="str">
        <f aca="false">IF(ISBLANK(B17), "isi data dulu", IF(B17&lt;=C17, "sesuai target", IF(AND(B17&gt;C17,B17&lt;=D17), "di dalam target", IF(B17&gt;D17, "melebihi batas", ""))))</f>
        <v>isi data dulu</v>
      </c>
      <c r="G17" s="143"/>
      <c r="H17" s="143"/>
      <c r="I17" s="143"/>
      <c r="J17" s="143"/>
      <c r="K17" s="143"/>
      <c r="L17" s="143"/>
      <c r="M17" s="143"/>
    </row>
    <row r="18" customFormat="false" ht="13.8" hidden="false" customHeight="false" outlineLevel="0" collapsed="false">
      <c r="A18" s="164" t="s">
        <v>81</v>
      </c>
      <c r="B18" s="234"/>
      <c r="C18" s="165" t="n">
        <v>16</v>
      </c>
      <c r="D18" s="165" t="n">
        <v>21</v>
      </c>
      <c r="E18" s="166" t="n">
        <f aca="false">IF(ISBLANK(B18), 0,IF(B18&lt;=C18, 100, IF(B18&gt;=D18, IF(B18=D18, 80, 0), 100 - ((B18-C18)/(D18-C18) * 20))))</f>
        <v>0</v>
      </c>
      <c r="F18" s="167" t="str">
        <f aca="false">IF(ISBLANK(B18), "isi data dulu", IF(B18&lt;=C18, "sesuai target", IF(AND(B18&gt;C18,B18&lt;=D18), "di dalam target", IF(B18&gt;D18, "melebihi batas", ""))))</f>
        <v>isi data dulu</v>
      </c>
      <c r="G18" s="143"/>
      <c r="H18" s="143"/>
      <c r="I18" s="143"/>
      <c r="J18" s="143"/>
      <c r="K18" s="143"/>
      <c r="L18" s="143"/>
      <c r="M18" s="143"/>
    </row>
    <row r="19" customFormat="false" ht="13.8" hidden="false" customHeight="false" outlineLevel="0" collapsed="false">
      <c r="A19" s="168" t="s">
        <v>189</v>
      </c>
      <c r="B19" s="235" t="n">
        <f aca="false">SUM(B7:B18)</f>
        <v>167</v>
      </c>
      <c r="C19" s="169" t="n">
        <f aca="false">SUM(C7:C18)</f>
        <v>156</v>
      </c>
      <c r="D19" s="169" t="n">
        <f aca="false">SUM(D7:D18)</f>
        <v>216</v>
      </c>
      <c r="E19" s="236" t="n">
        <f aca="false">IF(ISBLANK(B19), 0,IF(B19&lt;=C19, 100, IF(B19&gt;=D19, IF(B19=D19, 80, 0), 100 - ((B19-C19)/(D19-C19) * 20))))</f>
        <v>96.3333333333333</v>
      </c>
      <c r="F19" s="171" t="str">
        <f aca="false">IF(ISBLANK(B19), "isi data dulu", IF(B19&lt;=C19, "sesuai target", IF(AND(B19&gt;C19,B19&lt;=D19), "di dalam target", IF(B19&gt;D19, "melebihi batas", ""))))</f>
        <v>di dalam target</v>
      </c>
      <c r="G19" s="143"/>
      <c r="H19" s="143"/>
      <c r="I19" s="143"/>
      <c r="J19" s="143"/>
      <c r="K19" s="143"/>
      <c r="L19" s="143"/>
      <c r="M19" s="143"/>
    </row>
    <row r="20" customFormat="false" ht="13.8" hidden="false" customHeight="false" outlineLevel="0" collapsed="false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customFormat="false" ht="13.8" hidden="false" customHeight="false" outlineLevel="0" collapsed="false">
      <c r="A21" s="143"/>
      <c r="B21" s="143"/>
      <c r="C21" s="179" t="s">
        <v>220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customFormat="false" ht="13.5" hidden="false" customHeight="false" outlineLevel="0" collapsed="false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</row>
    <row r="23" customFormat="false" ht="13.5" hidden="false" customHeight="false" outlineLevel="0" collapsed="false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customFormat="false" ht="13.5" hidden="false" customHeight="false" outlineLevel="0" collapsed="false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customFormat="false" ht="13.5" hidden="false" customHeight="false" outlineLevel="0" collapsed="false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customFormat="false" ht="13.5" hidden="false" customHeight="false" outlineLevel="0" collapsed="false">
      <c r="A26" s="143"/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5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35</v>
      </c>
      <c r="C1" s="142" t="s">
        <v>221</v>
      </c>
      <c r="D1" s="143" t="s">
        <v>222</v>
      </c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D5" s="143"/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9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160" t="s">
        <v>184</v>
      </c>
      <c r="B7" s="161" t="n">
        <v>0</v>
      </c>
      <c r="C7" s="161" t="n">
        <v>3</v>
      </c>
      <c r="D7" s="161" t="n">
        <v>1</v>
      </c>
      <c r="E7" s="217" t="n">
        <f aca="false">B7/C7*100</f>
        <v>0</v>
      </c>
      <c r="F7" s="237" t="str">
        <f aca="false">IF(ISBLANK(B7), "isi data dulu",IF(B7&gt;C7, "Melebihi target", IF(AND(B7&gt;=D7, B7&lt;=C7), "Di dalam target", "Dibawah target")))</f>
        <v>Dibawah target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164" t="s">
        <v>30</v>
      </c>
      <c r="B8" s="165" t="n">
        <v>0</v>
      </c>
      <c r="C8" s="165" t="n">
        <v>6</v>
      </c>
      <c r="D8" s="165" t="n">
        <v>2</v>
      </c>
      <c r="E8" s="217" t="n">
        <f aca="false">B8/C8*100</f>
        <v>0</v>
      </c>
      <c r="F8" s="237" t="str">
        <f aca="false">IF(ISBLANK(B8), "isi data dulu",IF(B8&gt;C8, "Melebihi target", IF(AND(B8&gt;=D8, B8&lt;=C8), "Di dalam target", "Dibawah target")))</f>
        <v>Dibawah target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160" t="s">
        <v>33</v>
      </c>
      <c r="B9" s="161" t="n">
        <v>0</v>
      </c>
      <c r="C9" s="161" t="n">
        <v>9</v>
      </c>
      <c r="D9" s="161" t="n">
        <v>3</v>
      </c>
      <c r="E9" s="217" t="n">
        <f aca="false">B9/C9*100</f>
        <v>0</v>
      </c>
      <c r="F9" s="237" t="str">
        <f aca="false">IF(ISBLANK(B9), "isi data dulu",IF(B9&gt;C9, "Melebihi target", IF(AND(B9&gt;=D9, B9&lt;=C9), "Di dalam target", "Dibawah target")))</f>
        <v>Dibawah target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164" t="s">
        <v>44</v>
      </c>
      <c r="B10" s="165" t="n">
        <v>0</v>
      </c>
      <c r="C10" s="165" t="n">
        <v>12</v>
      </c>
      <c r="D10" s="165" t="n">
        <v>4</v>
      </c>
      <c r="E10" s="217" t="n">
        <f aca="false">B10/C10*100</f>
        <v>0</v>
      </c>
      <c r="F10" s="237" t="str">
        <f aca="false">IF(ISBLANK(B10), "isi data dulu",IF(B10&gt;C10, "Melebihi target", IF(AND(B10&gt;=D10, B10&lt;=C10), "Di dalam target", "Dibawah target")))</f>
        <v>Dibawah target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60" t="s">
        <v>69</v>
      </c>
      <c r="B11" s="161" t="n">
        <v>0</v>
      </c>
      <c r="C11" s="161" t="n">
        <v>15</v>
      </c>
      <c r="D11" s="161" t="n">
        <v>5</v>
      </c>
      <c r="E11" s="217" t="n">
        <f aca="false">B11/C11*100</f>
        <v>0</v>
      </c>
      <c r="F11" s="237" t="str">
        <f aca="false">IF(ISBLANK(B11), "isi data dulu",IF(B11&gt;C11, "Melebihi target", IF(AND(B11&gt;=D11, B11&lt;=C11), "Di dalam target", "Dibawah target")))</f>
        <v>Dibawah target</v>
      </c>
      <c r="G11" s="143"/>
      <c r="H11" s="143"/>
      <c r="I11" s="143"/>
      <c r="J11" s="143"/>
      <c r="K11" s="143"/>
      <c r="L11" s="143"/>
      <c r="M11" s="143"/>
    </row>
    <row r="12" customFormat="false" ht="13.8" hidden="false" customHeight="false" outlineLevel="0" collapsed="false">
      <c r="A12" s="164" t="s">
        <v>76</v>
      </c>
      <c r="B12" s="165" t="n">
        <v>1</v>
      </c>
      <c r="C12" s="165" t="n">
        <v>18</v>
      </c>
      <c r="D12" s="165" t="n">
        <v>6</v>
      </c>
      <c r="E12" s="217" t="n">
        <f aca="false">B12/C12*100</f>
        <v>5.55555555555556</v>
      </c>
      <c r="F12" s="237" t="str">
        <f aca="false">IF(ISBLANK(B12), "isi data dulu",IF(B12&gt;C12, "Melebihi target", IF(AND(B12&gt;=D12, B12&lt;=C12), "Di dalam target", "Dibawah target")))</f>
        <v>Dibawah target</v>
      </c>
      <c r="G12" s="143"/>
      <c r="H12" s="143"/>
      <c r="I12" s="143"/>
      <c r="J12" s="143"/>
      <c r="K12" s="143"/>
      <c r="L12" s="143"/>
      <c r="M12" s="143"/>
    </row>
    <row r="13" customFormat="false" ht="13.8" hidden="false" customHeight="false" outlineLevel="0" collapsed="false">
      <c r="A13" s="160" t="s">
        <v>185</v>
      </c>
      <c r="B13" s="161"/>
      <c r="C13" s="161" t="n">
        <v>21</v>
      </c>
      <c r="D13" s="161" t="n">
        <v>7</v>
      </c>
      <c r="E13" s="217" t="n">
        <f aca="false">B13/C13*100</f>
        <v>0</v>
      </c>
      <c r="F13" s="237" t="str">
        <f aca="false">IF(ISBLANK(B13), "isi data dulu",IF(B13&gt;C13, "Melebihi target", IF(AND(B13&gt;=D13, B13&lt;=C13), "Di dalam target", "Dibawah target")))</f>
        <v>isi data dulu</v>
      </c>
      <c r="G13" s="143"/>
      <c r="H13" s="143"/>
      <c r="I13" s="143"/>
      <c r="J13" s="143"/>
      <c r="K13" s="143"/>
      <c r="L13" s="143"/>
      <c r="M13" s="143"/>
    </row>
    <row r="14" customFormat="false" ht="13.8" hidden="false" customHeight="false" outlineLevel="0" collapsed="false">
      <c r="A14" s="164" t="s">
        <v>186</v>
      </c>
      <c r="B14" s="165"/>
      <c r="C14" s="165" t="n">
        <v>24</v>
      </c>
      <c r="D14" s="165" t="n">
        <v>8</v>
      </c>
      <c r="E14" s="217" t="n">
        <f aca="false">B14/C14*100</f>
        <v>0</v>
      </c>
      <c r="F14" s="237" t="str">
        <f aca="false">IF(ISBLANK(B14), "isi data dulu",IF(B14&gt;C14, "Melebihi target", IF(AND(B14&gt;=D14, B14&lt;=C14), "Di dalam target", "Dibawah target")))</f>
        <v>isi data dulu</v>
      </c>
      <c r="G14" s="143"/>
      <c r="H14" s="143"/>
      <c r="I14" s="143"/>
      <c r="J14" s="143"/>
      <c r="K14" s="143"/>
      <c r="L14" s="143"/>
      <c r="M14" s="143"/>
    </row>
    <row r="15" customFormat="false" ht="13.8" hidden="false" customHeight="false" outlineLevel="0" collapsed="false">
      <c r="A15" s="160" t="s">
        <v>187</v>
      </c>
      <c r="B15" s="161"/>
      <c r="C15" s="161" t="n">
        <v>27</v>
      </c>
      <c r="D15" s="161" t="n">
        <v>9</v>
      </c>
      <c r="E15" s="217" t="n">
        <f aca="false">B15/C15*100</f>
        <v>0</v>
      </c>
      <c r="F15" s="237" t="str">
        <f aca="false">IF(ISBLANK(B15), "isi data dulu",IF(B15&gt;C15, "Melebihi target", IF(AND(B15&gt;=D15, B15&lt;=C15), "Di dalam target", "Dibawah target")))</f>
        <v>isi data dulu</v>
      </c>
      <c r="G15" s="143"/>
      <c r="H15" s="143"/>
      <c r="I15" s="143"/>
      <c r="J15" s="143"/>
      <c r="K15" s="143"/>
      <c r="L15" s="143"/>
      <c r="M15" s="143"/>
    </row>
    <row r="16" customFormat="false" ht="13.8" hidden="false" customHeight="false" outlineLevel="0" collapsed="false">
      <c r="A16" s="164" t="s">
        <v>188</v>
      </c>
      <c r="B16" s="165"/>
      <c r="C16" s="165" t="n">
        <v>30</v>
      </c>
      <c r="D16" s="165" t="n">
        <v>10</v>
      </c>
      <c r="E16" s="217" t="n">
        <f aca="false">B16/C16*100</f>
        <v>0</v>
      </c>
      <c r="F16" s="237" t="str">
        <f aca="false">IF(ISBLANK(B16), "isi data dulu",IF(B16&gt;C16, "Melebihi target", IF(AND(B16&gt;=D16, B16&lt;=C16), "Di dalam target", "Dibawah target")))</f>
        <v>isi data dulu</v>
      </c>
      <c r="G16" s="143"/>
      <c r="H16" s="143"/>
      <c r="I16" s="143"/>
      <c r="J16" s="143"/>
      <c r="K16" s="143"/>
      <c r="L16" s="143"/>
      <c r="M16" s="143"/>
    </row>
    <row r="17" customFormat="false" ht="13.8" hidden="false" customHeight="false" outlineLevel="0" collapsed="false">
      <c r="A17" s="160" t="s">
        <v>78</v>
      </c>
      <c r="B17" s="161"/>
      <c r="C17" s="161" t="n">
        <v>33</v>
      </c>
      <c r="D17" s="161" t="n">
        <v>11</v>
      </c>
      <c r="E17" s="217" t="n">
        <f aca="false">B17/C17*100</f>
        <v>0</v>
      </c>
      <c r="F17" s="237" t="str">
        <f aca="false">IF(ISBLANK(B17), "isi data dulu",IF(B17&gt;C17, "Melebihi target", IF(AND(B17&gt;=D17, B17&lt;=C17), "Di dalam target", "Dibawah target")))</f>
        <v>isi data dulu</v>
      </c>
      <c r="G17" s="143"/>
      <c r="H17" s="143"/>
      <c r="I17" s="143"/>
      <c r="J17" s="143"/>
      <c r="K17" s="143"/>
      <c r="L17" s="143"/>
      <c r="M17" s="143"/>
    </row>
    <row r="18" customFormat="false" ht="13.8" hidden="false" customHeight="false" outlineLevel="0" collapsed="false">
      <c r="A18" s="222" t="s">
        <v>81</v>
      </c>
      <c r="B18" s="223"/>
      <c r="C18" s="223" t="n">
        <v>36</v>
      </c>
      <c r="D18" s="223" t="n">
        <v>12</v>
      </c>
      <c r="E18" s="238" t="n">
        <f aca="false">B18/C18*100</f>
        <v>0</v>
      </c>
      <c r="F18" s="239" t="str">
        <f aca="false">IF(ISBLANK(B18), "isi data dulu",IF(B18&gt;C18, "Melebihi target", IF(AND(B18&gt;=D18, B18&lt;=C18), "Di dalam target", "Dibawah target")))</f>
        <v>isi data dulu</v>
      </c>
      <c r="G18" s="143"/>
      <c r="H18" s="143"/>
      <c r="I18" s="143"/>
      <c r="J18" s="143"/>
      <c r="K18" s="143"/>
      <c r="L18" s="143"/>
      <c r="M18" s="143"/>
    </row>
    <row r="19" customFormat="false" ht="13.5" hidden="false" customHeight="false" outlineLevel="0" collapsed="false">
      <c r="A19" s="143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</row>
    <row r="20" customFormat="false" ht="13.5" hidden="false" customHeight="false" outlineLevel="0" collapsed="false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customFormat="false" ht="13.5" hidden="false" customHeight="false" outlineLevel="0" collapsed="false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customFormat="false" ht="13.5" hidden="false" customHeight="false" outlineLevel="0" collapsed="false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</row>
    <row r="23" customFormat="false" ht="13.5" hidden="false" customHeight="false" outlineLevel="0" collapsed="false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customFormat="false" ht="13.5" hidden="false" customHeight="false" outlineLevel="0" collapsed="false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customFormat="false" ht="13.5" hidden="false" customHeight="false" outlineLevel="0" collapsed="false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</sheetData>
  <dataValidations count="5">
    <dataValidation allowBlank="true" errorStyle="stop" operator="between" showDropDown="false" showErrorMessage="false" showInputMessage="false" sqref="F7:F18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8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L17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pane xSplit="0" ySplit="6" topLeftCell="A7" activePane="bottomLeft" state="frozen"/>
      <selection pane="topLeft" activeCell="A1" activeCellId="0" sqref="A1"/>
      <selection pane="bottomLeft" activeCell="B8" activeCellId="0" sqref="B8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  <col collapsed="false" customWidth="true" hidden="false" outlineLevel="0" max="7" min="7" style="0" width="34.13"/>
  </cols>
  <sheetData>
    <row r="1" customFormat="false" ht="17.25" hidden="false" customHeight="false" outlineLevel="0" collapsed="false">
      <c r="A1" s="140" t="s">
        <v>179</v>
      </c>
      <c r="B1" s="141" t="s">
        <v>35</v>
      </c>
      <c r="C1" s="142" t="s">
        <v>108</v>
      </c>
      <c r="D1" s="179"/>
      <c r="E1" s="143"/>
      <c r="F1" s="143"/>
      <c r="G1" s="143"/>
      <c r="H1" s="143"/>
      <c r="I1" s="143"/>
      <c r="J1" s="143"/>
      <c r="K1" s="143"/>
      <c r="L1" s="143"/>
    </row>
    <row r="2" customFormat="false" ht="13.8" hidden="false" customHeight="false" outlineLevel="0" collapsed="false">
      <c r="A2" s="140" t="s">
        <v>12</v>
      </c>
      <c r="B2" s="144" t="s">
        <v>197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</row>
    <row r="5" customFormat="false" ht="13.8" hidden="false" customHeight="false" outlineLevel="0" collapsed="false">
      <c r="C5" s="6" t="n">
        <v>3</v>
      </c>
      <c r="D5" s="143"/>
      <c r="E5" s="143"/>
      <c r="F5" s="143"/>
      <c r="G5" s="143"/>
      <c r="H5" s="143"/>
      <c r="I5" s="143"/>
      <c r="J5" s="143"/>
      <c r="K5" s="143"/>
      <c r="L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8" t="s">
        <v>183</v>
      </c>
      <c r="G6" s="159" t="s">
        <v>223</v>
      </c>
      <c r="H6" s="143"/>
      <c r="I6" s="143"/>
      <c r="J6" s="143"/>
      <c r="K6" s="143"/>
      <c r="L6" s="143"/>
    </row>
    <row r="7" customFormat="false" ht="13.8" hidden="false" customHeight="false" outlineLevel="0" collapsed="false">
      <c r="A7" s="147" t="s">
        <v>201</v>
      </c>
      <c r="B7" s="181" t="n">
        <v>29</v>
      </c>
      <c r="C7" s="181" t="n">
        <v>32</v>
      </c>
      <c r="D7" s="75" t="n">
        <v>30</v>
      </c>
      <c r="E7" s="240" t="n">
        <f aca="false">B7/C7*100</f>
        <v>90.625</v>
      </c>
      <c r="F7" s="241" t="str">
        <f aca="false">IF(ISBLANK(B7), "isi data dulu",IF(B7&gt;C7, "Melebihi target", IF(AND(B7&gt;=D7, B7&lt;=C7), "Di dalam target", "Dibawah target")))</f>
        <v>Dibawah target</v>
      </c>
      <c r="G7" s="241"/>
      <c r="H7" s="143"/>
      <c r="I7" s="143"/>
      <c r="J7" s="143"/>
      <c r="K7" s="143"/>
      <c r="L7" s="143"/>
    </row>
    <row r="8" customFormat="false" ht="13.8" hidden="false" customHeight="false" outlineLevel="0" collapsed="false">
      <c r="A8" s="147" t="s">
        <v>202</v>
      </c>
      <c r="B8" s="242" t="n">
        <v>28</v>
      </c>
      <c r="C8" s="181" t="n">
        <v>40</v>
      </c>
      <c r="D8" s="75" t="n">
        <v>35</v>
      </c>
      <c r="E8" s="240" t="n">
        <f aca="false">B8/C8*100</f>
        <v>70</v>
      </c>
      <c r="F8" s="241" t="str">
        <f aca="false">IF(ISBLANK(B8), "isi data dulu",IF(B8&gt;C8, "Melebihi target", IF(AND(B8&gt;=D8, B8&lt;=C8), "Di dalam target", "Dibawah target")))</f>
        <v>Dibawah target</v>
      </c>
      <c r="G8" s="243" t="s">
        <v>224</v>
      </c>
      <c r="H8" s="143"/>
      <c r="I8" s="143"/>
      <c r="J8" s="143"/>
      <c r="K8" s="143"/>
      <c r="L8" s="143"/>
    </row>
    <row r="9" customFormat="false" ht="13.8" hidden="false" customHeight="false" outlineLevel="0" collapsed="false">
      <c r="A9" s="147" t="s">
        <v>204</v>
      </c>
      <c r="B9" s="181"/>
      <c r="C9" s="181" t="n">
        <v>52</v>
      </c>
      <c r="D9" s="75" t="n">
        <v>45</v>
      </c>
      <c r="E9" s="240" t="n">
        <f aca="false">B9/C9*100</f>
        <v>0</v>
      </c>
      <c r="F9" s="241" t="str">
        <f aca="false">IF(ISBLANK(B9), "isi data dulu",IF(B9&gt;C9, "Melebihi target", IF(AND(B9&gt;=D9, B9&lt;=C9), "Di dalam target", "Dibawah target")))</f>
        <v>isi data dulu</v>
      </c>
      <c r="G9" s="241"/>
      <c r="H9" s="143"/>
      <c r="I9" s="143"/>
      <c r="J9" s="143"/>
      <c r="K9" s="143"/>
      <c r="L9" s="143"/>
    </row>
    <row r="10" customFormat="false" ht="13.8" hidden="false" customHeight="false" outlineLevel="0" collapsed="false">
      <c r="A10" s="147" t="s">
        <v>205</v>
      </c>
      <c r="B10" s="181"/>
      <c r="C10" s="181" t="n">
        <v>61</v>
      </c>
      <c r="D10" s="75" t="n">
        <v>55</v>
      </c>
      <c r="E10" s="240" t="n">
        <f aca="false">B10/C10*100</f>
        <v>0</v>
      </c>
      <c r="F10" s="241" t="str">
        <f aca="false">IF(ISBLANK(B10), "isi data dulu",IF(B10&gt;C10, "Melebihi target", IF(AND(B10&gt;=D10, B10&lt;=C10), "Di dalam target", "Dibawah target")))</f>
        <v>isi data dulu</v>
      </c>
      <c r="G10" s="241"/>
      <c r="H10" s="143"/>
      <c r="I10" s="143"/>
      <c r="J10" s="143"/>
      <c r="K10" s="143"/>
      <c r="L10" s="143"/>
    </row>
    <row r="11" customFormat="false" ht="13.8" hidden="false" customHeight="false" outlineLevel="0" collapsed="false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</row>
    <row r="12" customFormat="false" ht="13.5" hidden="false" customHeight="false" outlineLevel="0" collapsed="false">
      <c r="A12" s="244" t="s">
        <v>225</v>
      </c>
      <c r="B12" s="245" t="s">
        <v>226</v>
      </c>
      <c r="C12" s="143"/>
      <c r="D12" s="143"/>
      <c r="E12" s="143"/>
      <c r="F12" s="143"/>
      <c r="G12" s="143"/>
      <c r="H12" s="143"/>
      <c r="I12" s="143"/>
      <c r="J12" s="143"/>
      <c r="K12" s="143"/>
      <c r="L12" s="143"/>
    </row>
    <row r="13" customFormat="false" ht="13.5" hidden="false" customHeight="false" outlineLevel="0" collapsed="false">
      <c r="A13" s="246"/>
      <c r="B13" s="179" t="s">
        <v>227</v>
      </c>
      <c r="C13" s="143"/>
      <c r="D13" s="143"/>
      <c r="E13" s="143"/>
      <c r="F13" s="143"/>
      <c r="G13" s="143"/>
      <c r="H13" s="143"/>
      <c r="I13" s="143"/>
      <c r="J13" s="143"/>
      <c r="K13" s="143"/>
      <c r="L13" s="143"/>
    </row>
    <row r="14" customFormat="false" ht="13.5" hidden="false" customHeight="false" outlineLevel="0" collapsed="false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</row>
    <row r="15" customFormat="false" ht="13.5" hidden="false" customHeight="false" outlineLevel="0" collapsed="false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</row>
    <row r="16" customFormat="false" ht="13.5" hidden="false" customHeight="false" outlineLevel="0" collapsed="false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</row>
    <row r="17" customFormat="false" ht="13.5" hidden="false" customHeight="false" outlineLevel="0" collapsed="false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0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77E3E"/>
    <pageSetUpPr fitToPage="false"/>
  </sheetPr>
  <dimension ref="A1:L17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I26" activeCellId="0" sqref="I26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247" t="s">
        <v>179</v>
      </c>
      <c r="B1" s="144" t="s">
        <v>35</v>
      </c>
      <c r="C1" s="248" t="s">
        <v>115</v>
      </c>
      <c r="D1" s="6"/>
      <c r="E1" s="6"/>
      <c r="F1" s="6"/>
      <c r="G1" s="143"/>
      <c r="H1" s="143"/>
      <c r="I1" s="143"/>
      <c r="J1" s="143"/>
      <c r="K1" s="143"/>
      <c r="L1" s="143"/>
    </row>
    <row r="2" customFormat="false" ht="13.8" hidden="false" customHeight="false" outlineLevel="0" collapsed="false">
      <c r="A2" s="247" t="s">
        <v>12</v>
      </c>
      <c r="B2" s="144" t="s">
        <v>228</v>
      </c>
      <c r="C2" s="6"/>
      <c r="D2" s="6"/>
      <c r="E2" s="6"/>
      <c r="F2" s="6"/>
      <c r="G2" s="143"/>
      <c r="H2" s="143"/>
      <c r="I2" s="143"/>
      <c r="J2" s="143"/>
      <c r="K2" s="143"/>
      <c r="L2" s="143"/>
    </row>
    <row r="3" customFormat="false" ht="13.8" hidden="false" customHeight="false" outlineLevel="0" collapsed="false">
      <c r="A3" s="247" t="s">
        <v>17</v>
      </c>
      <c r="B3" s="144" t="s">
        <v>97</v>
      </c>
      <c r="C3" s="6"/>
      <c r="D3" s="6"/>
      <c r="E3" s="6"/>
      <c r="F3" s="6"/>
      <c r="G3" s="143"/>
      <c r="H3" s="143"/>
      <c r="I3" s="143"/>
      <c r="J3" s="143"/>
      <c r="K3" s="143"/>
      <c r="L3" s="143"/>
    </row>
    <row r="4" customFormat="false" ht="13.8" hidden="false" customHeight="false" outlineLevel="0" collapsed="false">
      <c r="A4" s="6"/>
      <c r="B4" s="6"/>
      <c r="C4" s="6"/>
      <c r="D4" s="6"/>
      <c r="E4" s="6"/>
      <c r="F4" s="6"/>
      <c r="G4" s="143"/>
      <c r="H4" s="143"/>
      <c r="I4" s="143"/>
      <c r="J4" s="143"/>
      <c r="K4" s="143"/>
      <c r="L4" s="143"/>
    </row>
    <row r="5" customFormat="false" ht="13.8" hidden="false" customHeight="false" outlineLevel="0" collapsed="false">
      <c r="A5" s="6"/>
      <c r="B5" s="6"/>
      <c r="C5" s="6" t="s">
        <v>229</v>
      </c>
      <c r="D5" s="6"/>
      <c r="E5" s="6"/>
      <c r="F5" s="6"/>
      <c r="G5" s="143"/>
      <c r="H5" s="143" t="s">
        <v>186</v>
      </c>
      <c r="I5" s="143"/>
      <c r="J5" s="143"/>
      <c r="K5" s="143"/>
      <c r="L5" s="143"/>
    </row>
    <row r="6" customFormat="false" ht="13.8" hidden="false" customHeight="false" outlineLevel="0" collapsed="false">
      <c r="A6" s="249" t="s">
        <v>12</v>
      </c>
      <c r="B6" s="250" t="s">
        <v>181</v>
      </c>
      <c r="C6" s="250" t="s">
        <v>182</v>
      </c>
      <c r="D6" s="250" t="s">
        <v>27</v>
      </c>
      <c r="E6" s="250" t="s">
        <v>21</v>
      </c>
      <c r="F6" s="251" t="s">
        <v>183</v>
      </c>
      <c r="G6" s="143"/>
      <c r="H6" s="143"/>
      <c r="I6" s="143"/>
      <c r="J6" s="143"/>
      <c r="K6" s="143"/>
      <c r="L6" s="143"/>
    </row>
    <row r="7" customFormat="false" ht="13.8" hidden="false" customHeight="false" outlineLevel="0" collapsed="false">
      <c r="A7" s="252" t="s">
        <v>230</v>
      </c>
      <c r="B7" s="253"/>
      <c r="C7" s="217" t="n">
        <v>0</v>
      </c>
      <c r="D7" s="217" t="n">
        <v>1</v>
      </c>
      <c r="E7" s="162" t="n">
        <f aca="false">IF(ISBLANK(B7), 0,IF(B7&lt;=C7, 100, IF(B7&gt;=D7, IF(B7=D7, 80, 0), 100 - ((B7-C7)/(D7-C7) * 20))))</f>
        <v>0</v>
      </c>
      <c r="F7" s="163" t="str">
        <f aca="false">IF(ISBLANK(B7), "isi data dulu", IF(B7&lt;=C7, "sesuai target", IF(AND(B7&gt;C7,B7&lt;=D7), "di dalam target", IF(B7&gt;D7, "melebihi batas", ""))))</f>
        <v>isi data dulu</v>
      </c>
      <c r="G7" s="143"/>
      <c r="H7" s="143"/>
      <c r="I7" s="143"/>
      <c r="J7" s="143"/>
      <c r="K7" s="143"/>
      <c r="L7" s="143"/>
    </row>
    <row r="8" customFormat="false" ht="13.8" hidden="false" customHeight="false" outlineLevel="0" collapsed="false">
      <c r="A8" s="254" t="s">
        <v>231</v>
      </c>
      <c r="B8" s="255"/>
      <c r="C8" s="217" t="n">
        <v>0</v>
      </c>
      <c r="D8" s="217" t="n">
        <v>1</v>
      </c>
      <c r="E8" s="166" t="n">
        <f aca="false">IF(ISBLANK(B8), 0,IF(B8&lt;=C8, 100, IF(B8&gt;=D8, IF(B8=D8, 80, 0), 100 - ((B8-C8)/(D8-C8) * 20))))</f>
        <v>0</v>
      </c>
      <c r="F8" s="167" t="str">
        <f aca="false">IF(ISBLANK(B8), "isi data dulu", IF(B8&lt;=C8, "sesuai target", IF(AND(B8&gt;C8,B8&lt;=D8), "di dalam target", IF(B8&gt;D8, "melebihi batas", ""))))</f>
        <v>isi data dulu</v>
      </c>
      <c r="G8" s="143"/>
      <c r="H8" s="143"/>
      <c r="I8" s="143"/>
      <c r="J8" s="143"/>
      <c r="K8" s="143"/>
      <c r="L8" s="143"/>
    </row>
    <row r="9" customFormat="false" ht="13.8" hidden="false" customHeight="false" outlineLevel="0" collapsed="false">
      <c r="A9" s="256" t="s">
        <v>232</v>
      </c>
      <c r="B9" s="257" t="n">
        <v>17</v>
      </c>
      <c r="C9" s="217" t="n">
        <v>0</v>
      </c>
      <c r="D9" s="217" t="n">
        <v>1</v>
      </c>
      <c r="E9" s="162" t="n">
        <f aca="false">IF(ISBLANK(B9), 0,IF(B9&lt;=C9, 100, IF(B9&gt;=D9, IF(B9=D9, 80, 0), 100 - ((B9-C9)/(D9-C9) * 20))))</f>
        <v>0</v>
      </c>
      <c r="F9" s="163" t="str">
        <f aca="false">IF(ISBLANK(B9), "isi data dulu", IF(B9&lt;=C9, "sesuai target", IF(AND(B9&gt;C9,B9&lt;=D9), "di dalam target", IF(B9&gt;D9, "melebihi batas", ""))))</f>
        <v>melebihi batas</v>
      </c>
      <c r="G9" s="143"/>
      <c r="H9" s="143"/>
      <c r="I9" s="143"/>
      <c r="J9" s="143"/>
      <c r="K9" s="143"/>
      <c r="L9" s="143"/>
    </row>
    <row r="10" customFormat="false" ht="13.8" hidden="false" customHeight="false" outlineLevel="0" collapsed="false">
      <c r="A10" s="258" t="s">
        <v>233</v>
      </c>
      <c r="B10" s="259"/>
      <c r="C10" s="238" t="n">
        <v>0</v>
      </c>
      <c r="D10" s="238" t="n">
        <v>1</v>
      </c>
      <c r="E10" s="260" t="n">
        <f aca="false">IF(ISBLANK(B10), 0,IF(B10&lt;=C10, 100, IF(B10&gt;=D10, IF(B10=D10, 80, 0), 100 - ((B10-C10)/(D10-C10) * 20))))</f>
        <v>0</v>
      </c>
      <c r="F10" s="261" t="str">
        <f aca="false">IF(ISBLANK(B10), "isi data dulu", IF(B10&lt;=C10, "sesuai target", IF(AND(B10&gt;C10,B10&lt;=D10), "di dalam target", IF(B10&gt;D10, "melebihi batas", ""))))</f>
        <v>isi data dulu</v>
      </c>
      <c r="G10" s="143"/>
      <c r="H10" s="143"/>
      <c r="I10" s="143"/>
      <c r="J10" s="143"/>
      <c r="K10" s="143"/>
      <c r="L10" s="143"/>
    </row>
    <row r="11" customFormat="false" ht="13.8" hidden="false" customHeight="false" outlineLevel="0" collapsed="false">
      <c r="A11" s="143"/>
      <c r="B11" s="262" t="n">
        <f aca="false">SUM(Table4_3[Realisasi])</f>
        <v>17</v>
      </c>
      <c r="C11" s="262" t="n">
        <f aca="false">SUM(Table4_3[Target (100%)])</f>
        <v>0</v>
      </c>
      <c r="D11" s="262" t="n">
        <f aca="false">SUM(Table4_3[Treshold Min])</f>
        <v>4</v>
      </c>
      <c r="E11" s="195" t="n">
        <f aca="false">SUBTOTAL(101,Table4_3[Skor])</f>
        <v>0</v>
      </c>
      <c r="F11" s="143"/>
      <c r="G11" s="143"/>
      <c r="H11" s="143"/>
      <c r="I11" s="143"/>
      <c r="J11" s="143"/>
      <c r="K11" s="143"/>
      <c r="L11" s="143"/>
    </row>
    <row r="12" customFormat="false" ht="13.8" hidden="false" customHeight="false" outlineLevel="0" collapsed="false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</row>
    <row r="13" customFormat="false" ht="13.8" hidden="false" customHeight="false" outlineLevel="0" collapsed="false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</row>
    <row r="14" customFormat="false" ht="13.8" hidden="false" customHeight="false" outlineLevel="0" collapsed="false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</row>
    <row r="15" customFormat="false" ht="13.8" hidden="false" customHeight="false" outlineLevel="0" collapsed="false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</row>
    <row r="16" customFormat="false" ht="13.5" hidden="false" customHeight="false" outlineLevel="0" collapsed="false">
      <c r="A16" s="143"/>
      <c r="B16" s="143"/>
      <c r="C16" s="143"/>
      <c r="D16" s="143"/>
      <c r="E16" s="143"/>
      <c r="F16" s="143"/>
    </row>
    <row r="17" customFormat="false" ht="13.5" hidden="false" customHeight="false" outlineLevel="0" collapsed="false">
      <c r="A17" s="143"/>
      <c r="B17" s="143"/>
      <c r="C17" s="143"/>
      <c r="D17" s="143"/>
      <c r="E17" s="143"/>
      <c r="F17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0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tableParts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17"/>
  <sheetViews>
    <sheetView showFormulas="false" showGridLines="true" showRowColHeaders="true" showZeros="true" rightToLeft="false" tabSelected="false" showOutlineSymbols="true" defaultGridColor="true" view="normal" topLeftCell="A1" colorId="64" zoomScale="125" zoomScaleNormal="125" zoomScalePageLayoutView="100" workbookViewId="0">
      <selection pane="topLeft" activeCell="F17" activeCellId="0" sqref="F17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9"/>
    <col collapsed="false" customWidth="true" hidden="false" outlineLevel="0" max="5" min="5" style="0" width="18.67"/>
    <col collapsed="false" customWidth="true" hidden="false" outlineLevel="0" max="6" min="6" style="0" width="19.79"/>
  </cols>
  <sheetData>
    <row r="1" customFormat="false" ht="17.25" hidden="false" customHeight="false" outlineLevel="0" collapsed="false">
      <c r="A1" s="247" t="s">
        <v>179</v>
      </c>
      <c r="B1" s="144" t="s">
        <v>35</v>
      </c>
      <c r="C1" s="248" t="s">
        <v>122</v>
      </c>
      <c r="D1" s="6" t="s">
        <v>234</v>
      </c>
      <c r="E1" s="6"/>
      <c r="F1" s="6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247" t="s">
        <v>12</v>
      </c>
      <c r="B2" s="144" t="s">
        <v>197</v>
      </c>
      <c r="C2" s="6"/>
      <c r="D2" s="6"/>
      <c r="E2" s="6"/>
      <c r="F2" s="6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247" t="s">
        <v>17</v>
      </c>
      <c r="B3" s="144" t="s">
        <v>42</v>
      </c>
      <c r="C3" s="6"/>
      <c r="D3" s="6"/>
      <c r="E3" s="6"/>
      <c r="F3" s="6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6"/>
      <c r="B4" s="6"/>
      <c r="C4" s="6"/>
      <c r="D4" s="6"/>
      <c r="E4" s="6"/>
      <c r="F4" s="6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A5" s="6"/>
      <c r="B5" s="6"/>
      <c r="C5" s="215" t="s">
        <v>215</v>
      </c>
      <c r="D5" s="6"/>
      <c r="E5" s="6"/>
      <c r="F5" s="6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249" t="s">
        <v>12</v>
      </c>
      <c r="B6" s="250" t="s">
        <v>181</v>
      </c>
      <c r="C6" s="263" t="s">
        <v>182</v>
      </c>
      <c r="D6" s="250" t="s">
        <v>27</v>
      </c>
      <c r="E6" s="250" t="s">
        <v>21</v>
      </c>
      <c r="F6" s="251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252" t="s">
        <v>201</v>
      </c>
      <c r="B7" s="264" t="n">
        <v>3</v>
      </c>
      <c r="C7" s="217" t="n">
        <v>3</v>
      </c>
      <c r="D7" s="217" t="n">
        <v>3</v>
      </c>
      <c r="E7" s="218" t="n">
        <f aca="false">IF(ISBLANK(B7), 0,IF(B7&lt;D7, 0, IF(B7=D7, 80, IF(B7=C7, 100, IF(B7&lt;C7, 80 + (B7-D7)/(C7-D7)*(100-80), 100 + (B7-C7)/(C7-D7)*(100-80))))))</f>
        <v>80</v>
      </c>
      <c r="F7" s="219" t="str">
        <f aca="false">IF(ISBLANK(B7), "isi data dulu",IF(B7 &lt; D7, "Dibawah target", IF(B7 &lt;= C7, "Di dalam target", "Melebihi target")))</f>
        <v>Di dalam target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254" t="s">
        <v>202</v>
      </c>
      <c r="B8" s="265" t="n">
        <v>3</v>
      </c>
      <c r="C8" s="221" t="n">
        <v>3</v>
      </c>
      <c r="D8" s="221" t="n">
        <v>3</v>
      </c>
      <c r="E8" s="218" t="n">
        <f aca="false">IF(ISBLANK(B8), 0,IF(B8&lt;D8, 0, IF(B8=D8, 80, IF(B8=C8, 100, IF(B8&lt;C8, 80 + (B8-D8)/(C8-D8)*(100-80), 100 + (B8-C8)/(C8-D8)*(100-80))))))</f>
        <v>80</v>
      </c>
      <c r="F8" s="219" t="str">
        <f aca="false">IF(ISBLANK(B8), "isi data dulu",IF(B8 &lt; D8, "Dibawah target", IF(B8 &lt;= C8, "Di dalam target", "Melebihi target")))</f>
        <v>Di dalam target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252" t="s">
        <v>204</v>
      </c>
      <c r="B9" s="264" t="n">
        <v>3</v>
      </c>
      <c r="C9" s="217" t="n">
        <v>4</v>
      </c>
      <c r="D9" s="217" t="n">
        <v>3</v>
      </c>
      <c r="E9" s="218" t="n">
        <f aca="false">IF(ISBLANK(B9), 0,IF(B9&lt;D9, 0, IF(B9=D9, 80, IF(B9=C9, 100, IF(B9&lt;C9, 80 + (B9-D9)/(C9-D9)*(100-80), 100 + (B9-C9)/(C9-D9)*(100-80))))))</f>
        <v>80</v>
      </c>
      <c r="F9" s="219" t="str">
        <f aca="false">IF(ISBLANK(B9), "isi data dulu",IF(B9 &lt; D9, "Dibawah target", IF(B9 &lt;= C9, "Di dalam target", "Melebihi target")))</f>
        <v>Di dalam target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266" t="s">
        <v>205</v>
      </c>
      <c r="B10" s="267"/>
      <c r="C10" s="225" t="n">
        <v>4</v>
      </c>
      <c r="D10" s="225" t="n">
        <v>3</v>
      </c>
      <c r="E10" s="226" t="n">
        <f aca="false">IF(ISBLANK(B10), 0,IF(B10&lt;D10, 0, IF(B10=D10, 80, IF(B10=C10, 100, IF(B10&lt;C10, 80 + (B10-D10)/(C10-D10)*(100-80), 100 + (B10-C10)/(C10-D10)*(100-80))))))</f>
        <v>0</v>
      </c>
      <c r="F10" s="227" t="str">
        <f aca="false">IF(ISBLANK(B10), "isi data dulu",IF(B10 &lt; D10, "Dibawah target", IF(B10 &lt;= C10, "Di dalam target", "Melebihi target")))</f>
        <v>isi data dulu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</row>
    <row r="12" customFormat="false" ht="13.8" hidden="false" customHeight="false" outlineLevel="0" collapsed="false">
      <c r="A12" s="143"/>
      <c r="B12" s="143" t="n">
        <v>3</v>
      </c>
      <c r="C12" s="143" t="n">
        <v>4</v>
      </c>
      <c r="D12" s="143" t="n">
        <v>3</v>
      </c>
      <c r="E12" s="218" t="n">
        <f aca="false">IF(ISBLANK(B12), 0,IF(B12&lt;D12, 0, IF(B12=D12, 80, IF(B12=C12, 100, IF(B12&lt;C12, 80 + (B12-D12)/(C12-D12)*(100-80), 100 + (B12-C12)/(C12-D12)*(100-80))))))</f>
        <v>80</v>
      </c>
      <c r="F12" s="143"/>
      <c r="G12" s="143"/>
      <c r="H12" s="143"/>
      <c r="I12" s="143"/>
      <c r="J12" s="143"/>
      <c r="K12" s="143"/>
      <c r="L12" s="143"/>
      <c r="M12" s="143"/>
    </row>
    <row r="13" customFormat="false" ht="13.5" hidden="false" customHeight="false" outlineLevel="0" collapsed="false">
      <c r="A13" s="143"/>
      <c r="F13" s="143"/>
      <c r="G13" s="143"/>
      <c r="H13" s="143"/>
      <c r="I13" s="143"/>
      <c r="J13" s="143"/>
      <c r="K13" s="143"/>
      <c r="L13" s="143"/>
      <c r="M13" s="143"/>
    </row>
    <row r="14" customFormat="false" ht="13.5" hidden="false" customHeight="false" outlineLevel="0" collapsed="false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customFormat="false" ht="13.5" hidden="false" customHeight="false" outlineLevel="0" collapsed="false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customFormat="false" ht="13.5" hidden="false" customHeight="false" outlineLevel="0" collapsed="false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customFormat="false" ht="13.5" hidden="false" customHeight="false" outlineLevel="0" collapsed="false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0 E12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0" type="list">
      <formula1>"Dibawah target,Di dalam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17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9"/>
    <col collapsed="false" customWidth="true" hidden="false" outlineLevel="0" max="5" min="5" style="0" width="18.67"/>
    <col collapsed="false" customWidth="true" hidden="false" outlineLevel="0" max="6" min="6" style="0" width="18.14"/>
    <col collapsed="false" customWidth="true" hidden="false" outlineLevel="0" max="7" min="7" style="0" width="17.67"/>
    <col collapsed="false" customWidth="true" hidden="false" outlineLevel="0" max="8" min="8" style="0" width="15.79"/>
  </cols>
  <sheetData>
    <row r="1" customFormat="false" ht="17.25" hidden="false" customHeight="false" outlineLevel="0" collapsed="false">
      <c r="A1" s="247" t="s">
        <v>179</v>
      </c>
      <c r="B1" s="144" t="s">
        <v>35</v>
      </c>
      <c r="C1" s="268" t="s">
        <v>136</v>
      </c>
      <c r="D1" s="187" t="s">
        <v>235</v>
      </c>
      <c r="E1" s="6"/>
      <c r="F1" s="6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247" t="s">
        <v>12</v>
      </c>
      <c r="B2" s="144" t="s">
        <v>197</v>
      </c>
      <c r="C2" s="6"/>
      <c r="D2" s="6"/>
      <c r="E2" s="6"/>
      <c r="F2" s="6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247" t="s">
        <v>17</v>
      </c>
      <c r="B3" s="144" t="s">
        <v>42</v>
      </c>
      <c r="C3" s="6"/>
      <c r="D3" s="6"/>
      <c r="E3" s="6"/>
      <c r="F3" s="6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6"/>
      <c r="B4" s="6"/>
      <c r="C4" s="6"/>
      <c r="D4" s="6"/>
      <c r="E4" s="6"/>
      <c r="F4" s="6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A5" s="6"/>
      <c r="B5" s="6"/>
      <c r="C5" s="215"/>
      <c r="D5" s="6"/>
      <c r="E5" s="6"/>
      <c r="F5" s="6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249" t="s">
        <v>12</v>
      </c>
      <c r="B6" s="250" t="s">
        <v>181</v>
      </c>
      <c r="C6" s="263" t="s">
        <v>182</v>
      </c>
      <c r="D6" s="250" t="s">
        <v>27</v>
      </c>
      <c r="E6" s="250" t="s">
        <v>21</v>
      </c>
      <c r="F6" s="251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252" t="s">
        <v>201</v>
      </c>
      <c r="B7" s="264" t="n">
        <v>0</v>
      </c>
      <c r="C7" s="217" t="n">
        <v>2</v>
      </c>
      <c r="D7" s="269" t="n">
        <v>1</v>
      </c>
      <c r="E7" s="218" t="n">
        <f aca="false">IF(ISBLANK(B7), 0,IF(B7&lt;D7, 0, IF(B7=D7, 80, IF(B7=C7, 100, IF(B7&lt;C7, 80 + (B7-D7)/(C7-D7)*(100-80), 100 + (B7-C7)/(C7-D7)*(100-80))))))</f>
        <v>0</v>
      </c>
      <c r="F7" s="219" t="str">
        <f aca="false">IF(ISBLANK(B7), "isi data dulu",IF(B7 &lt; D7, "Dibawah target", IF(B7 &lt;= C7, "Di dalam target", "Melebihi target")))</f>
        <v>Dibawah target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254" t="s">
        <v>202</v>
      </c>
      <c r="B8" s="265"/>
      <c r="C8" s="221" t="n">
        <v>2</v>
      </c>
      <c r="D8" s="270" t="n">
        <v>1</v>
      </c>
      <c r="E8" s="218" t="n">
        <f aca="false">IF(ISBLANK(B8), 0,IF(B8&lt;D8, 0, IF(B8=D8, 80, IF(B8=C8, 100, IF(B8&lt;C8, 80 + (B8-D8)/(C8-D8)*(100-80), 100 + (B8-C8)/(C8-D8)*(100-80))))))</f>
        <v>0</v>
      </c>
      <c r="F8" s="219" t="str">
        <f aca="false">IF(ISBLANK(B8), "isi data dulu",IF(B8 &lt; D8, "Dibawah target", IF(B8 &lt;= C8, "Di dalam target", "Melebihi target")))</f>
        <v>isi data dulu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252" t="s">
        <v>204</v>
      </c>
      <c r="B9" s="264"/>
      <c r="C9" s="217" t="n">
        <v>2</v>
      </c>
      <c r="D9" s="269" t="n">
        <v>1</v>
      </c>
      <c r="E9" s="218" t="n">
        <f aca="false">IF(ISBLANK(B9), 0,IF(B9&lt;D9, 0, IF(B9=D9, 80, IF(B9=C9, 100, IF(B9&lt;C9, 80 + (B9-D9)/(C9-D9)*(100-80), 100 + (B9-C9)/(C9-D9)*(100-80))))))</f>
        <v>0</v>
      </c>
      <c r="F9" s="219" t="str">
        <f aca="false">IF(ISBLANK(B9), "isi data dulu",IF(B9 &lt; D9, "Dibawah target", IF(B9 &lt;= C9, "Di dalam target", "Melebihi target")))</f>
        <v>isi data dulu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266" t="s">
        <v>205</v>
      </c>
      <c r="B10" s="267"/>
      <c r="C10" s="225" t="n">
        <v>2</v>
      </c>
      <c r="D10" s="271" t="n">
        <v>1</v>
      </c>
      <c r="E10" s="226" t="n">
        <f aca="false">IF(ISBLANK(B10), 0,IF(B10&lt;D10, 0, IF(B10=D10, 80, IF(B10=C10, 100, IF(B10&lt;C10, 80 + (B10-D10)/(C10-D10)*(100-80), 100 + (B10-C10)/(C10-D10)*(100-80))))))</f>
        <v>0</v>
      </c>
      <c r="F10" s="227" t="str">
        <f aca="false">IF(ISBLANK(B10), "isi data dulu",IF(B10 &lt; D10, "Dibawah target", IF(B10 &lt;= C10, "Di dalam target", "Melebihi target")))</f>
        <v>isi data dulu</v>
      </c>
      <c r="G10" s="143"/>
      <c r="H10" s="143"/>
      <c r="I10" s="143"/>
      <c r="J10" s="143"/>
      <c r="K10" s="143"/>
      <c r="L10" s="143"/>
      <c r="M10" s="143"/>
    </row>
    <row r="11" customFormat="false" ht="13.5" hidden="false" customHeight="false" outlineLevel="0" collapsed="false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</row>
    <row r="12" customFormat="false" ht="13.5" hidden="false" customHeight="false" outlineLevel="0" collapsed="false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customFormat="false" ht="13.5" hidden="false" customHeight="false" outlineLevel="0" collapsed="false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customFormat="false" ht="13.5" hidden="false" customHeight="false" outlineLevel="0" collapsed="false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customFormat="false" ht="13.5" hidden="false" customHeight="false" outlineLevel="0" collapsed="false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customFormat="false" ht="13.5" hidden="false" customHeight="false" outlineLevel="0" collapsed="false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customFormat="false" ht="13.5" hidden="false" customHeight="false" outlineLevel="0" collapsed="false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0" type="list">
      <formula1>"Dibawah target,Di dalam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3" colorId="64" zoomScale="189" zoomScaleNormal="189" zoomScalePageLayoutView="100" workbookViewId="0">
      <selection pane="topLeft" activeCell="B19" activeCellId="0" sqref="B19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140" t="s">
        <v>179</v>
      </c>
      <c r="B1" s="141" t="s">
        <v>35</v>
      </c>
      <c r="C1" s="142" t="s">
        <v>147</v>
      </c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140" t="s">
        <v>12</v>
      </c>
      <c r="B2" s="144" t="s">
        <v>180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140" t="s">
        <v>17</v>
      </c>
      <c r="B3" s="144" t="s">
        <v>42</v>
      </c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D5" s="143"/>
      <c r="E5" s="143"/>
      <c r="F5" s="143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157" t="s">
        <v>12</v>
      </c>
      <c r="B6" s="158" t="s">
        <v>181</v>
      </c>
      <c r="C6" s="158" t="s">
        <v>182</v>
      </c>
      <c r="D6" s="158" t="s">
        <v>27</v>
      </c>
      <c r="E6" s="158" t="s">
        <v>21</v>
      </c>
      <c r="F6" s="159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160" t="s">
        <v>184</v>
      </c>
      <c r="B7" s="161"/>
      <c r="C7" s="217" t="n">
        <v>3</v>
      </c>
      <c r="D7" s="217" t="n">
        <v>2</v>
      </c>
      <c r="E7" s="218" t="n">
        <f aca="false">IF(ISBLANK(B7), 0,IF(B7&lt;D7, 0, IF(B7=D7, 80, IF(B7=C7, 100, IF(B7&lt;C7, 80 + (B7-D7)/(C7-D7)*(100-80), 100 + (B7-C7)/(C7-D7)*(100-80))))))</f>
        <v>0</v>
      </c>
      <c r="F7" s="219" t="s">
        <v>236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164" t="s">
        <v>30</v>
      </c>
      <c r="B8" s="165"/>
      <c r="C8" s="221" t="n">
        <v>3</v>
      </c>
      <c r="D8" s="221" t="n">
        <v>2</v>
      </c>
      <c r="E8" s="218" t="n">
        <f aca="false">IF(ISBLANK(B8), 0,IF(B8&lt;D8, 0, IF(B8=D8, 80, IF(B8=C8, 100, IF(B8&lt;C8, 80 + (B8-D8)/(C8-D8)*(100-80), 100 + (B8-C8)/(C8-D8)*(100-80))))))</f>
        <v>0</v>
      </c>
      <c r="F8" s="219" t="s">
        <v>236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160" t="s">
        <v>33</v>
      </c>
      <c r="B9" s="161"/>
      <c r="C9" s="217" t="n">
        <v>3</v>
      </c>
      <c r="D9" s="217" t="n">
        <v>2</v>
      </c>
      <c r="E9" s="218" t="n">
        <f aca="false">IF(ISBLANK(B9), 0,IF(B9&lt;D9, 0, IF(B9=D9, 80, IF(B9=C9, 100, IF(B9&lt;C9, 80 + (B9-D9)/(C9-D9)*(100-80), 100 + (B9-C9)/(C9-D9)*(100-80))))))</f>
        <v>0</v>
      </c>
      <c r="F9" s="219" t="s">
        <v>236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164" t="s">
        <v>44</v>
      </c>
      <c r="B10" s="165" t="n">
        <v>8</v>
      </c>
      <c r="C10" s="221" t="n">
        <v>3</v>
      </c>
      <c r="D10" s="221" t="n">
        <v>2</v>
      </c>
      <c r="E10" s="218" t="n">
        <f aca="false">IF(ISBLANK(B10), 0,IF(B10&lt;D10, 0, IF(B10=D10, 80, IF(B10=C10, 100, IF(B10&lt;C10, 80 + (B10-D10)/(C10-D10)*(100-80), 100 + (B10-C10)/(C10-D10)*(100-80))))))</f>
        <v>200</v>
      </c>
      <c r="F10" s="219" t="str">
        <f aca="false">IF(ISBLANK(B10), "isi data dulu",IF(B10 &lt; D10, "Dibawah target", IF(B10 &lt;= C10, "Di dalam target", "Melebihi target")))</f>
        <v>Melebihi target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60" t="s">
        <v>69</v>
      </c>
      <c r="B11" s="228"/>
      <c r="C11" s="217" t="n">
        <v>3</v>
      </c>
      <c r="D11" s="217" t="n">
        <v>2</v>
      </c>
      <c r="E11" s="218" t="n">
        <f aca="false">IF(ISBLANK(B11), 0,IF(B11&lt;D11, 0, IF(B11=D11, 80, IF(B11=C11, 100, IF(B11&lt;C11, 80 + (B11-D11)/(C11-D11)*(100-80), 100 + (B11-C11)/(C11-D11)*(100-80))))))</f>
        <v>0</v>
      </c>
      <c r="F11" s="219" t="s">
        <v>236</v>
      </c>
      <c r="G11" s="143"/>
      <c r="H11" s="143"/>
      <c r="I11" s="143"/>
      <c r="J11" s="143"/>
      <c r="K11" s="143"/>
      <c r="L11" s="143"/>
      <c r="M11" s="143"/>
    </row>
    <row r="12" customFormat="false" ht="13.8" hidden="false" customHeight="false" outlineLevel="0" collapsed="false">
      <c r="A12" s="164" t="s">
        <v>76</v>
      </c>
      <c r="B12" s="165"/>
      <c r="C12" s="221" t="n">
        <v>3</v>
      </c>
      <c r="D12" s="221" t="n">
        <v>2</v>
      </c>
      <c r="E12" s="218" t="n">
        <f aca="false">IF(ISBLANK(B12), 0,IF(B12&lt;D12, 0, IF(B12=D12, 80, IF(B12=C12, 100, IF(B12&lt;C12, 80 + (B12-D12)/(C12-D12)*(100-80), 100 + (B12-C12)/(C12-D12)*(100-80))))))</f>
        <v>0</v>
      </c>
      <c r="F12" s="219" t="s">
        <v>236</v>
      </c>
      <c r="G12" s="143"/>
      <c r="H12" s="143"/>
      <c r="I12" s="143"/>
      <c r="J12" s="143"/>
      <c r="K12" s="143"/>
      <c r="L12" s="143"/>
      <c r="M12" s="143"/>
    </row>
    <row r="13" customFormat="false" ht="13.8" hidden="false" customHeight="false" outlineLevel="0" collapsed="false">
      <c r="A13" s="160" t="s">
        <v>185</v>
      </c>
      <c r="B13" s="228" t="n">
        <v>0.2</v>
      </c>
      <c r="C13" s="217" t="n">
        <v>3</v>
      </c>
      <c r="D13" s="217" t="n">
        <v>2</v>
      </c>
      <c r="E13" s="218" t="n">
        <f aca="false">IF(ISBLANK(B13), 0,IF(B13&lt;D13, 0, IF(B13=D13, 80, IF(B13=C13, 100, IF(B13&lt;C13, 80 + (B13-D13)/(C13-D13)*(100-80), 100 + (B13-C13)/(C13-D13)*(100-80))))))</f>
        <v>0</v>
      </c>
      <c r="F13" s="219" t="str">
        <f aca="false">IF(ISBLANK(B13), "isi data dulu",IF(B13 &lt; D13, "Dibawah target", IF(B13 &lt;= C13, "Di dalam target", "Melebihi target")))</f>
        <v>Dibawah target</v>
      </c>
      <c r="G13" s="143"/>
      <c r="H13" s="143"/>
      <c r="I13" s="143"/>
      <c r="J13" s="143"/>
      <c r="K13" s="143"/>
      <c r="L13" s="143"/>
      <c r="M13" s="143"/>
    </row>
    <row r="14" customFormat="false" ht="13.8" hidden="false" customHeight="false" outlineLevel="0" collapsed="false">
      <c r="A14" s="164" t="s">
        <v>186</v>
      </c>
      <c r="B14" s="229" t="n">
        <v>0.3</v>
      </c>
      <c r="C14" s="221" t="n">
        <v>3</v>
      </c>
      <c r="D14" s="221" t="n">
        <v>2</v>
      </c>
      <c r="E14" s="218" t="n">
        <f aca="false">IF(ISBLANK(B14), 0,IF(B14&lt;D14, 0, IF(B14=D14, 80, IF(B14=C14, 100, IF(B14&lt;C14, 80 + (B14-D14)/(C14-D14)*(100-80), 100 + (B14-C14)/(C14-D14)*(100-80))))))</f>
        <v>0</v>
      </c>
      <c r="F14" s="219" t="str">
        <f aca="false">IF(ISBLANK(B14), "isi data dulu",IF(B14 &lt; D14, "Dibawah target", IF(B14 &lt;= C14, "Di dalam target", "Melebihi target")))</f>
        <v>Dibawah target</v>
      </c>
      <c r="G14" s="143"/>
      <c r="H14" s="143"/>
      <c r="I14" s="143"/>
      <c r="J14" s="143"/>
      <c r="K14" s="143"/>
      <c r="L14" s="143"/>
      <c r="M14" s="143"/>
    </row>
    <row r="15" customFormat="false" ht="13.8" hidden="false" customHeight="false" outlineLevel="0" collapsed="false">
      <c r="A15" s="160" t="s">
        <v>187</v>
      </c>
      <c r="B15" s="172" t="n">
        <v>0.55</v>
      </c>
      <c r="C15" s="217" t="n">
        <v>3</v>
      </c>
      <c r="D15" s="217" t="n">
        <v>2</v>
      </c>
      <c r="E15" s="218" t="n">
        <f aca="false">IF(ISBLANK(B15), 0,IF(B15&lt;D15, 0, IF(B15=D15, 80, IF(B15=C15, 100, IF(B15&lt;C15, 80 + (B15-D15)/(C15-D15)*(100-80), 100 + (B15-C15)/(C15-D15)*(100-80))))))</f>
        <v>0</v>
      </c>
      <c r="F15" s="219" t="str">
        <f aca="false">IF(ISBLANK(B15), "isi data dulu",IF(B15 &lt; D15, "Dibawah target", IF(B15 &lt;= C15, "Di dalam target", "Melebihi target")))</f>
        <v>Dibawah target</v>
      </c>
      <c r="G15" s="143"/>
      <c r="H15" s="143"/>
      <c r="I15" s="143"/>
      <c r="J15" s="143"/>
      <c r="K15" s="143"/>
      <c r="L15" s="143"/>
      <c r="M15" s="143"/>
    </row>
    <row r="16" customFormat="false" ht="13.8" hidden="false" customHeight="false" outlineLevel="0" collapsed="false">
      <c r="A16" s="164" t="s">
        <v>188</v>
      </c>
      <c r="B16" s="165"/>
      <c r="C16" s="221" t="n">
        <v>3</v>
      </c>
      <c r="D16" s="221" t="n">
        <v>2</v>
      </c>
      <c r="E16" s="218" t="n">
        <f aca="false">IF(ISBLANK(B16), 0,IF(B16&lt;D16, 0, IF(B16=D16, 80, IF(B16=C16, 100, IF(B16&lt;C16, 80 + (B16-D16)/(C16-D16)*(100-80), 100 + (B16-C16)/(C16-D16)*(100-80))))))</f>
        <v>0</v>
      </c>
      <c r="F16" s="219" t="str">
        <f aca="false">IF(ISBLANK(B16), "isi data dulu",IF(B16 &lt; D16, "Dibawah target", IF(B16 &lt;= C16, "Di dalam target", "Melebihi target")))</f>
        <v>isi data dulu</v>
      </c>
      <c r="G16" s="143"/>
      <c r="H16" s="143"/>
      <c r="I16" s="143"/>
      <c r="J16" s="143"/>
      <c r="K16" s="143"/>
      <c r="L16" s="143"/>
      <c r="M16" s="143"/>
    </row>
    <row r="17" customFormat="false" ht="13.8" hidden="false" customHeight="false" outlineLevel="0" collapsed="false">
      <c r="A17" s="160" t="s">
        <v>78</v>
      </c>
      <c r="B17" s="161"/>
      <c r="C17" s="217" t="n">
        <v>3</v>
      </c>
      <c r="D17" s="217" t="n">
        <v>2</v>
      </c>
      <c r="E17" s="218" t="n">
        <f aca="false">IF(ISBLANK(B17), 0,IF(B17&lt;D17, 0, IF(B17=D17, 80, IF(B17=C17, 100, IF(B17&lt;C17, 80 + (B17-D17)/(C17-D17)*(100-80), 100 + (B17-C17)/(C17-D17)*(100-80))))))</f>
        <v>0</v>
      </c>
      <c r="F17" s="219" t="str">
        <f aca="false">IF(ISBLANK(B17), "isi data dulu",IF(B17 &lt; D17, "Dibawah target", IF(B17 &lt;= C17, "Di dalam target", "Melebihi target")))</f>
        <v>isi data dulu</v>
      </c>
      <c r="G17" s="143"/>
      <c r="H17" s="143"/>
      <c r="I17" s="143"/>
      <c r="J17" s="143"/>
      <c r="K17" s="143"/>
      <c r="L17" s="143"/>
      <c r="M17" s="143"/>
    </row>
    <row r="18" customFormat="false" ht="13.8" hidden="false" customHeight="false" outlineLevel="0" collapsed="false">
      <c r="A18" s="164" t="s">
        <v>81</v>
      </c>
      <c r="B18" s="165"/>
      <c r="C18" s="221" t="n">
        <v>3</v>
      </c>
      <c r="D18" s="221" t="n">
        <v>2</v>
      </c>
      <c r="E18" s="218" t="n">
        <f aca="false">IF(ISBLANK(B18), 0,IF(B18&lt;D18, 0, IF(B18=D18, 80, IF(B18=C18, 100, IF(B18&lt;C18, 80 + (B18-D18)/(C18-D18)*(100-80), 100 + (B18-C18)/(C18-D18)*(100-80))))))</f>
        <v>0</v>
      </c>
      <c r="F18" s="219" t="str">
        <f aca="false">IF(ISBLANK(B18), "isi data dulu",IF(B18 &lt; D18, "Dibawah target", IF(B18 &lt;= C18, "Di dalam target", "Melebihi target")))</f>
        <v>isi data dulu</v>
      </c>
      <c r="G18" s="143"/>
      <c r="H18" s="143"/>
      <c r="I18" s="143"/>
      <c r="J18" s="143"/>
      <c r="K18" s="143"/>
      <c r="L18" s="143"/>
      <c r="M18" s="143"/>
    </row>
    <row r="19" customFormat="false" ht="13.8" hidden="false" customHeight="false" outlineLevel="0" collapsed="false">
      <c r="A19" s="168" t="s">
        <v>189</v>
      </c>
      <c r="B19" s="169" t="n">
        <f aca="false">SUM(B7:B18)</f>
        <v>9.05</v>
      </c>
      <c r="C19" s="169" t="n">
        <f aca="false">SUM(C7:C18)</f>
        <v>36</v>
      </c>
      <c r="D19" s="169" t="n">
        <f aca="false">SUM(D7:D18)</f>
        <v>24</v>
      </c>
      <c r="E19" s="170" t="n">
        <f aca="false">(B19/C19)*100</f>
        <v>25.1388888888889</v>
      </c>
      <c r="F19" s="171" t="str">
        <f aca="false">IF(B19 &lt; D19, "Dibawah target", IF(B19 &lt;= C19, "Di dalam target", "Melebihi target"))</f>
        <v>Dibawah target</v>
      </c>
      <c r="G19" s="143"/>
      <c r="H19" s="143"/>
      <c r="I19" s="143"/>
      <c r="J19" s="143"/>
      <c r="K19" s="143"/>
      <c r="L19" s="143"/>
      <c r="M19" s="143"/>
    </row>
    <row r="20" customFormat="false" ht="13.5" hidden="false" customHeight="false" outlineLevel="0" collapsed="false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</row>
    <row r="21" customFormat="false" ht="13.5" hidden="false" customHeight="false" outlineLevel="0" collapsed="false">
      <c r="A21" s="143"/>
      <c r="B21" s="143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</row>
    <row r="22" customFormat="false" ht="13.5" hidden="false" customHeight="false" outlineLevel="0" collapsed="false">
      <c r="A22" s="143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</row>
    <row r="23" customFormat="false" ht="13.5" hidden="false" customHeight="false" outlineLevel="0" collapsed="false">
      <c r="A23" s="143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</row>
    <row r="24" customFormat="false" ht="13.5" hidden="false" customHeight="false" outlineLevel="0" collapsed="false">
      <c r="A24" s="143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</row>
    <row r="25" customFormat="false" ht="13.5" hidden="false" customHeight="false" outlineLevel="0" collapsed="false">
      <c r="A25" s="143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</row>
    <row r="26" customFormat="false" ht="13.5" hidden="false" customHeight="false" outlineLevel="0" collapsed="false">
      <c r="A26" s="143"/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17"/>
  <sheetViews>
    <sheetView showFormulas="false" showGridLines="true" showRowColHeaders="true" showZeros="true" rightToLeft="false" tabSelected="true" showOutlineSymbols="true" defaultGridColor="true" view="normal" topLeftCell="A1" colorId="64" zoomScale="125" zoomScaleNormal="125" zoomScalePageLayoutView="100" workbookViewId="0">
      <selection pane="topLeft" activeCell="E11" activeCellId="0" sqref="E11"/>
    </sheetView>
  </sheetViews>
  <sheetFormatPr defaultColWidth="12.66796875" defaultRowHeight="12.75" zeroHeight="false" outlineLevelRow="0" outlineLevelCol="0"/>
  <cols>
    <col collapsed="false" customWidth="true" hidden="false" outlineLevel="0" max="2" min="2" style="0" width="15.47"/>
    <col collapsed="false" customWidth="true" hidden="false" outlineLevel="0" max="3" min="3" style="0" width="19.14"/>
    <col collapsed="false" customWidth="true" hidden="false" outlineLevel="0" max="4" min="4" style="0" width="18.67"/>
    <col collapsed="false" customWidth="true" hidden="false" outlineLevel="0" max="5" min="5" style="0" width="9.47"/>
    <col collapsed="false" customWidth="true" hidden="false" outlineLevel="0" max="6" min="6" style="0" width="20.79"/>
  </cols>
  <sheetData>
    <row r="1" customFormat="false" ht="17.25" hidden="false" customHeight="false" outlineLevel="0" collapsed="false">
      <c r="A1" s="247" t="s">
        <v>179</v>
      </c>
      <c r="B1" s="144" t="s">
        <v>35</v>
      </c>
      <c r="C1" s="248" t="s">
        <v>178</v>
      </c>
      <c r="D1" s="6"/>
      <c r="E1" s="6"/>
      <c r="F1" s="6"/>
      <c r="G1" s="143"/>
      <c r="H1" s="143"/>
      <c r="I1" s="143"/>
      <c r="J1" s="143"/>
      <c r="K1" s="143"/>
      <c r="L1" s="143"/>
      <c r="M1" s="143"/>
    </row>
    <row r="2" customFormat="false" ht="13.8" hidden="false" customHeight="false" outlineLevel="0" collapsed="false">
      <c r="A2" s="247" t="s">
        <v>12</v>
      </c>
      <c r="B2" s="144" t="s">
        <v>197</v>
      </c>
      <c r="C2" s="6"/>
      <c r="D2" s="6"/>
      <c r="E2" s="6"/>
      <c r="F2" s="6"/>
      <c r="G2" s="143"/>
      <c r="H2" s="143"/>
      <c r="I2" s="143"/>
      <c r="J2" s="143"/>
      <c r="K2" s="143"/>
      <c r="L2" s="143"/>
      <c r="M2" s="143"/>
    </row>
    <row r="3" customFormat="false" ht="13.8" hidden="false" customHeight="false" outlineLevel="0" collapsed="false">
      <c r="A3" s="247" t="s">
        <v>17</v>
      </c>
      <c r="B3" s="144" t="s">
        <v>42</v>
      </c>
      <c r="C3" s="6"/>
      <c r="D3" s="6"/>
      <c r="E3" s="6"/>
      <c r="F3" s="6"/>
      <c r="G3" s="143"/>
      <c r="H3" s="143"/>
      <c r="I3" s="143"/>
      <c r="J3" s="143"/>
      <c r="K3" s="143"/>
      <c r="L3" s="143"/>
      <c r="M3" s="143"/>
    </row>
    <row r="4" customFormat="false" ht="13.8" hidden="false" customHeight="false" outlineLevel="0" collapsed="false">
      <c r="A4" s="6"/>
      <c r="B4" s="6"/>
      <c r="C4" s="6"/>
      <c r="D4" s="6"/>
      <c r="E4" s="6"/>
      <c r="F4" s="6"/>
      <c r="G4" s="143"/>
      <c r="H4" s="143"/>
      <c r="I4" s="143"/>
      <c r="J4" s="143"/>
      <c r="K4" s="143"/>
      <c r="L4" s="143"/>
      <c r="M4" s="143"/>
    </row>
    <row r="5" customFormat="false" ht="13.8" hidden="false" customHeight="false" outlineLevel="0" collapsed="false">
      <c r="A5" s="6"/>
      <c r="B5" s="6"/>
      <c r="C5" s="6"/>
      <c r="D5" s="6"/>
      <c r="E5" s="6"/>
      <c r="F5" s="6"/>
      <c r="G5" s="143"/>
      <c r="H5" s="143"/>
      <c r="I5" s="143"/>
      <c r="J5" s="143"/>
      <c r="K5" s="143"/>
      <c r="L5" s="143"/>
      <c r="M5" s="143"/>
    </row>
    <row r="6" customFormat="false" ht="13.8" hidden="false" customHeight="false" outlineLevel="0" collapsed="false">
      <c r="A6" s="249" t="s">
        <v>12</v>
      </c>
      <c r="B6" s="250" t="s">
        <v>181</v>
      </c>
      <c r="C6" s="250" t="s">
        <v>182</v>
      </c>
      <c r="D6" s="250" t="s">
        <v>27</v>
      </c>
      <c r="E6" s="250" t="s">
        <v>21</v>
      </c>
      <c r="F6" s="251" t="s">
        <v>183</v>
      </c>
      <c r="G6" s="143"/>
      <c r="H6" s="143"/>
      <c r="I6" s="143"/>
      <c r="J6" s="143"/>
      <c r="K6" s="143"/>
      <c r="L6" s="143"/>
      <c r="M6" s="143"/>
    </row>
    <row r="7" customFormat="false" ht="13.8" hidden="false" customHeight="false" outlineLevel="0" collapsed="false">
      <c r="A7" s="272" t="s">
        <v>201</v>
      </c>
      <c r="B7" s="264" t="n">
        <v>0</v>
      </c>
      <c r="C7" s="217" t="n">
        <v>4</v>
      </c>
      <c r="D7" s="217" t="n">
        <v>2</v>
      </c>
      <c r="E7" s="218" t="n">
        <f aca="false">IF(ISBLANK(B7), 0,IF(B7&lt;D7, 0, IF(B7=D7, 80, IF(B7=C7, 100, IF(B7&lt;C7, 80 + (B7-D7)/(C7-D7)*(100-80), 100 + (B7-C7)/(C7-D7)*(100-80))))))</f>
        <v>0</v>
      </c>
      <c r="F7" s="219" t="str">
        <f aca="false">IF(ISBLANK(B7), "isi data dulu",IF(B7 &lt; D7, "Dibawah target", IF(B7 &lt;= C7, "Di dalam target", "Melebihi target")))</f>
        <v>Dibawah target</v>
      </c>
      <c r="G7" s="143"/>
      <c r="H7" s="143"/>
      <c r="I7" s="143"/>
      <c r="J7" s="143"/>
      <c r="K7" s="143"/>
      <c r="L7" s="143"/>
      <c r="M7" s="143"/>
    </row>
    <row r="8" customFormat="false" ht="13.8" hidden="false" customHeight="false" outlineLevel="0" collapsed="false">
      <c r="A8" s="273" t="s">
        <v>202</v>
      </c>
      <c r="B8" s="265" t="n">
        <v>0</v>
      </c>
      <c r="C8" s="217" t="n">
        <v>4</v>
      </c>
      <c r="D8" s="217" t="n">
        <v>2</v>
      </c>
      <c r="E8" s="218" t="n">
        <f aca="false">IF(ISBLANK(B8), 0,IF(B8&lt;D8, 0, IF(B8=D8, 80, IF(B8=C8, 100, IF(B8&lt;C8, 80 + (B8-D8)/(C8-D8)*(100-80), 100 + (B8-C8)/(C8-D8)*(100-80))))))</f>
        <v>0</v>
      </c>
      <c r="F8" s="219" t="str">
        <f aca="false">IF(ISBLANK(B8), "isi data dulu",IF(B8 &lt; D8, "Dibawah target", IF(B8 &lt;= C8, "Di dalam target", "Melebihi target")))</f>
        <v>Dibawah target</v>
      </c>
      <c r="G8" s="143"/>
      <c r="H8" s="143"/>
      <c r="I8" s="143"/>
      <c r="J8" s="143"/>
      <c r="K8" s="143"/>
      <c r="L8" s="143"/>
      <c r="M8" s="143"/>
    </row>
    <row r="9" customFormat="false" ht="13.8" hidden="false" customHeight="false" outlineLevel="0" collapsed="false">
      <c r="A9" s="272" t="s">
        <v>204</v>
      </c>
      <c r="B9" s="264" t="n">
        <v>0</v>
      </c>
      <c r="C9" s="217" t="n">
        <v>4</v>
      </c>
      <c r="D9" s="217" t="n">
        <v>2</v>
      </c>
      <c r="E9" s="218" t="n">
        <f aca="false">IF(ISBLANK(B9), 0,IF(B9&lt;D9, 0, IF(B9=D9, 80, IF(B9=C9, 100, IF(B9&lt;C9, 80 + (B9-D9)/(C9-D9)*(100-80), 100 + (B9-C9)/(C9-D9)*(100-80))))))</f>
        <v>0</v>
      </c>
      <c r="F9" s="219" t="str">
        <f aca="false">IF(ISBLANK(B9), "isi data dulu",IF(B9 &lt; D9, "Dibawah target", IF(B9 &lt;= C9, "Di dalam target", "Melebihi target")))</f>
        <v>Dibawah target</v>
      </c>
      <c r="G9" s="143"/>
      <c r="H9" s="143"/>
      <c r="I9" s="143"/>
      <c r="J9" s="143"/>
      <c r="K9" s="143"/>
      <c r="L9" s="143"/>
      <c r="M9" s="143"/>
    </row>
    <row r="10" customFormat="false" ht="13.8" hidden="false" customHeight="false" outlineLevel="0" collapsed="false">
      <c r="A10" s="274" t="s">
        <v>205</v>
      </c>
      <c r="B10" s="267"/>
      <c r="C10" s="238" t="n">
        <v>4</v>
      </c>
      <c r="D10" s="238" t="n">
        <v>2</v>
      </c>
      <c r="E10" s="226" t="n">
        <f aca="false">IF(ISBLANK(B10), 0,IF(B10&lt;D10, 0, IF(B10=D10, 80, IF(B10=C10, 100, IF(B10&lt;C10, 80 + (B10-D10)/(C10-D10)*(100-80), 100 + (B10-C10)/(C10-D10)*(100-80))))))</f>
        <v>0</v>
      </c>
      <c r="F10" s="227" t="str">
        <f aca="false">IF(ISBLANK(B10), "isi data dulu",IF(B10 &lt; D10, "Dibawah target", IF(B10 &lt;= C10, "Di dalam target", "Melebihi target")))</f>
        <v>isi data dulu</v>
      </c>
      <c r="G10" s="143"/>
      <c r="H10" s="143"/>
      <c r="I10" s="143"/>
      <c r="J10" s="143"/>
      <c r="K10" s="143"/>
      <c r="L10" s="143"/>
      <c r="M10" s="143"/>
    </row>
    <row r="11" customFormat="false" ht="13.8" hidden="false" customHeight="false" outlineLevel="0" collapsed="false">
      <c r="A11" s="143"/>
      <c r="B11" s="195" t="n">
        <f aca="false">SUM(Table3_6[Realisasi])</f>
        <v>0</v>
      </c>
      <c r="C11" s="143" t="s">
        <v>237</v>
      </c>
      <c r="D11" s="143" t="s">
        <v>238</v>
      </c>
      <c r="E11" s="143" t="s">
        <v>239</v>
      </c>
      <c r="F11" s="143"/>
      <c r="G11" s="143"/>
      <c r="H11" s="143"/>
      <c r="I11" s="143"/>
      <c r="J11" s="143"/>
      <c r="K11" s="143"/>
      <c r="L11" s="143"/>
      <c r="M11" s="143"/>
    </row>
    <row r="12" customFormat="false" ht="13.5" hidden="false" customHeight="false" outlineLevel="0" collapsed="false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</row>
    <row r="13" customFormat="false" ht="13.5" hidden="false" customHeight="false" outlineLevel="0" collapsed="false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</row>
    <row r="14" customFormat="false" ht="13.5" hidden="false" customHeight="false" outlineLevel="0" collapsed="false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</row>
    <row r="15" customFormat="false" ht="13.5" hidden="false" customHeight="false" outlineLevel="0" collapsed="false">
      <c r="A15" s="143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</row>
    <row r="16" customFormat="false" ht="13.5" hidden="false" customHeight="false" outlineLevel="0" collapsed="false">
      <c r="A16" s="143"/>
      <c r="B16" s="143"/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143"/>
    </row>
    <row r="17" customFormat="false" ht="13.5" hidden="false" customHeight="false" outlineLevel="0" collapsed="false">
      <c r="A17" s="143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0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2025-09-02T05:45:31Z</dcterms:created>
  <dc:creator>Ridho RDN. Dwica Anggara</dc:creator>
  <dc:description/>
  <dc:language>en-US</dc:language>
  <cp:lastModifiedBy/>
  <dcterms:modified xsi:type="dcterms:W3CDTF">2025-11-25T18:50:14Z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